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activeTab="2"/>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F34" i="11" l="1"/>
  <c r="F52" i="11"/>
  <c r="F51" i="11"/>
  <c r="F33" i="11"/>
  <c r="G20" i="22"/>
  <c r="G19" i="22"/>
  <c r="G18" i="22" s="1"/>
  <c r="F20" i="22"/>
  <c r="F19" i="22"/>
  <c r="F18" i="22" s="1"/>
  <c r="E20" i="22"/>
  <c r="E19" i="22"/>
  <c r="E18" i="22" s="1"/>
  <c r="D20" i="22"/>
  <c r="D19" i="22"/>
  <c r="D18" i="22" s="1"/>
  <c r="C20" i="22"/>
  <c r="C19" i="22"/>
  <c r="C18" i="22" s="1"/>
  <c r="F86" i="11"/>
  <c r="F68" i="11"/>
  <c r="F50" i="11"/>
  <c r="F32" i="11"/>
  <c r="F15" i="11"/>
  <c r="F14" i="11"/>
  <c r="G17" i="22"/>
  <c r="F17" i="22"/>
  <c r="E17" i="22"/>
  <c r="D17" i="22"/>
  <c r="G16" i="22"/>
  <c r="F16" i="22"/>
  <c r="E16" i="22"/>
  <c r="D16" i="22"/>
  <c r="G15" i="22"/>
  <c r="F15" i="22"/>
  <c r="E15" i="22"/>
  <c r="D15" i="22"/>
  <c r="G14" i="22"/>
  <c r="F14" i="22"/>
  <c r="E14" i="22"/>
  <c r="D14" i="22"/>
  <c r="C17" i="22"/>
  <c r="C16" i="22"/>
  <c r="C15" i="22"/>
  <c r="C14" i="22"/>
  <c r="N4" i="22"/>
  <c r="I8" i="22"/>
  <c r="I7" i="22"/>
  <c r="I6" i="22"/>
  <c r="I5" i="22"/>
  <c r="M6" i="22"/>
  <c r="D13" i="22" l="1"/>
  <c r="D21" i="22" s="1"/>
  <c r="G13" i="22"/>
  <c r="G21" i="22" s="1"/>
  <c r="F13" i="22"/>
  <c r="F21" i="22" s="1"/>
  <c r="E13" i="22"/>
  <c r="E21" i="22" s="1"/>
  <c r="C13" i="22"/>
  <c r="C21" i="22" s="1"/>
  <c r="D7" i="11"/>
  <c r="D84" i="11" l="1"/>
  <c r="D66" i="11"/>
  <c r="F66" i="11" s="1"/>
  <c r="D63" i="11"/>
  <c r="D81" i="11"/>
  <c r="F74" i="11"/>
  <c r="F73" i="11"/>
  <c r="F56" i="11"/>
  <c r="F55" i="11"/>
  <c r="F37" i="11"/>
  <c r="F38" i="11"/>
  <c r="F59" i="11"/>
  <c r="F60" i="11"/>
  <c r="D61" i="11"/>
  <c r="F61" i="11" s="1"/>
  <c r="D62" i="11"/>
  <c r="F62" i="11" s="1"/>
  <c r="F63" i="11"/>
  <c r="D48" i="11"/>
  <c r="D30" i="11"/>
  <c r="D27" i="11"/>
  <c r="F27" i="11" s="1"/>
  <c r="D26" i="11"/>
  <c r="D45" i="11"/>
  <c r="K5" i="22" l="1"/>
  <c r="K6" i="22"/>
  <c r="K7" i="22"/>
  <c r="K8" i="22"/>
  <c r="K4" i="22"/>
  <c r="M5" i="22" l="1"/>
  <c r="M7" i="22"/>
  <c r="N7" i="22" s="1"/>
  <c r="M8" i="22"/>
  <c r="N8" i="22" s="1"/>
  <c r="M4" i="22"/>
  <c r="F77" i="11" l="1"/>
  <c r="I6" i="19"/>
  <c r="H6" i="19"/>
  <c r="G6" i="19"/>
  <c r="F6" i="19"/>
  <c r="E6" i="19"/>
  <c r="F81" i="11"/>
  <c r="F45" i="11"/>
  <c r="F84" i="11"/>
  <c r="D80" i="11"/>
  <c r="F80" i="11" s="1"/>
  <c r="D79" i="11"/>
  <c r="F79" i="11" s="1"/>
  <c r="F78" i="11"/>
  <c r="F7" i="11"/>
  <c r="D44" i="11"/>
  <c r="F44" i="11" s="1"/>
  <c r="D43" i="11"/>
  <c r="F43" i="11" s="1"/>
  <c r="F42" i="11"/>
  <c r="F41" i="11"/>
  <c r="F24" i="11"/>
  <c r="D25" i="11"/>
  <c r="F6" i="17"/>
  <c r="F7" i="17"/>
  <c r="F8" i="17"/>
  <c r="F4" i="17"/>
  <c r="F8" i="22"/>
  <c r="F7" i="22"/>
  <c r="F6" i="22"/>
  <c r="N6" i="22" s="1"/>
  <c r="F4" i="22"/>
  <c r="F5" i="22" l="1"/>
  <c r="N5" i="22" s="1"/>
  <c r="F5" i="17"/>
  <c r="G6" i="17" s="1"/>
  <c r="H6" i="17" s="1"/>
  <c r="E4" i="19"/>
  <c r="G8" i="17"/>
  <c r="H8" i="17" s="1"/>
  <c r="G7" i="17"/>
  <c r="H7" i="17" s="1"/>
  <c r="H4" i="19" l="1"/>
  <c r="D65" i="11"/>
  <c r="F65" i="11" s="1"/>
  <c r="D64" i="11"/>
  <c r="F64" i="11" s="1"/>
  <c r="F69" i="11" s="1"/>
  <c r="D67" i="11"/>
  <c r="F67" i="11" s="1"/>
  <c r="I4" i="19"/>
  <c r="D82" i="11"/>
  <c r="F82" i="11" s="1"/>
  <c r="F87" i="11" s="1"/>
  <c r="D83" i="11"/>
  <c r="F83" i="11" s="1"/>
  <c r="D85" i="11"/>
  <c r="F85" i="11" s="1"/>
  <c r="G4" i="19"/>
  <c r="D47" i="11"/>
  <c r="F47" i="11" s="1"/>
  <c r="D49" i="11"/>
  <c r="F49" i="11" s="1"/>
  <c r="D46" i="11"/>
  <c r="F46" i="11" s="1"/>
  <c r="G5" i="17"/>
  <c r="H5" i="17" s="1"/>
  <c r="F48" i="11"/>
  <c r="F26" i="11"/>
  <c r="F25" i="11"/>
  <c r="F30" i="11"/>
  <c r="F23" i="11"/>
  <c r="F70" i="11" l="1"/>
  <c r="F88" i="11"/>
  <c r="F4" i="19"/>
  <c r="D29" i="11"/>
  <c r="F29" i="11" s="1"/>
  <c r="D31" i="11"/>
  <c r="F31" i="11" s="1"/>
  <c r="D28" i="11"/>
  <c r="F28" i="11" s="1"/>
  <c r="F11" i="11"/>
  <c r="F10" i="11"/>
  <c r="F13" i="11"/>
  <c r="F12" i="11"/>
  <c r="F9" i="11"/>
  <c r="F8" i="11"/>
  <c r="F6" i="11"/>
  <c r="F35" i="11" l="1"/>
  <c r="I8" i="19"/>
  <c r="I5" i="19" s="1"/>
  <c r="F89" i="11"/>
  <c r="F71" i="11"/>
  <c r="H8" i="19"/>
  <c r="H5" i="19" s="1"/>
  <c r="G8" i="19"/>
  <c r="G5" i="19" s="1"/>
  <c r="F53" i="11"/>
  <c r="F16" i="11"/>
  <c r="F8" i="19" l="1"/>
  <c r="F5" i="19" s="1"/>
  <c r="E8" i="19"/>
  <c r="E5" i="19" s="1"/>
  <c r="E9" i="19" s="1"/>
  <c r="F17" i="11"/>
  <c r="F9" i="19" l="1"/>
  <c r="G9" i="19" s="1"/>
  <c r="H9" i="19" s="1"/>
  <c r="I9" i="19" s="1"/>
</calcChain>
</file>

<file path=xl/sharedStrings.xml><?xml version="1.0" encoding="utf-8"?>
<sst xmlns="http://schemas.openxmlformats.org/spreadsheetml/2006/main" count="751" uniqueCount="567">
  <si>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</si>
  <si>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</si>
  <si>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</si>
  <si>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</si>
  <si>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</si>
  <si>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</si>
  <si>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</si>
  <si>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</si>
  <si>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</si>
  <si>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</si>
  <si>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</si>
  <si>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</si>
  <si>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</si>
  <si>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</si>
  <si>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</si>
  <si>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</si>
  <si>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</si>
  <si>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</si>
  <si>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</si>
  <si>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</si>
  <si>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</si>
  <si>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</si>
  <si>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</si>
  <si>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</si>
  <si>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</si>
  <si>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</si>
  <si>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</si>
  <si>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</si>
  <si>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</si>
  <si>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</si>
  <si>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</si>
  <si>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</si>
  <si>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</si>
  <si>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</si>
  <si>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</si>
  <si>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</si>
  <si>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</si>
  <si>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</si>
  <si>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</si>
  <si>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</si>
  <si>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</si>
  <si>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</si>
  <si>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</si>
  <si>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</si>
  <si>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</si>
  <si>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</si>
  <si>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</si>
  <si>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</si>
  <si>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</si>
  <si>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</si>
  <si>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</si>
  <si>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</si>
  <si>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</si>
  <si>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</si>
  <si>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</si>
  <si>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</si>
  <si>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</si>
  <si>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</si>
  <si>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</si>
  <si>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</si>
  <si>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</si>
  <si>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</si>
  <si>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</si>
  <si>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</si>
  <si>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</si>
  <si>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</si>
  <si>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</si>
  <si>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</si>
  <si>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</si>
  <si>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</si>
  <si>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</si>
  <si>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</si>
  <si>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</si>
  <si>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</si>
  <si>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</si>
  <si>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</si>
  <si>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</si>
  <si>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</si>
  <si>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</si>
  <si>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</si>
  <si>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</si>
  <si>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</si>
  <si>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</si>
  <si>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</si>
  <si>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</si>
  <si>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</si>
  <si>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</si>
  <si>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</si>
  <si>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</si>
  <si>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</si>
  <si>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</si>
  <si>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</si>
  <si>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</si>
  <si>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</si>
  <si>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</si>
  <si>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</si>
  <si>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</si>
  <si>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</si>
  <si>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</si>
  <si>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</si>
  <si>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</si>
  <si>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</si>
  <si>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</si>
  <si>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</si>
  <si>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</si>
  <si>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</si>
  <si>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</si>
  <si>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</si>
  <si>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</si>
  <si>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</si>
  <si>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</si>
  <si>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</si>
  <si>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</si>
  <si>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</si>
  <si>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</si>
  <si>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</si>
  <si>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</si>
  <si>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</si>
  <si>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</si>
  <si>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</si>
  <si>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</si>
  <si>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</si>
  <si>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</si>
  <si>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</si>
  <si>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</si>
  <si>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</si>
  <si>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</si>
  <si>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</si>
  <si>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</si>
  <si>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</si>
  <si>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</si>
  <si>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</si>
  <si>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</si>
  <si>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</si>
  <si>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</si>
  <si>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</si>
  <si>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</si>
  <si>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</si>
  <si>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</si>
  <si>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</si>
  <si>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</si>
  <si>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</si>
  <si>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</si>
  <si>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</si>
  <si>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</si>
  <si>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</si>
  <si>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</si>
  <si>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</si>
  <si>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</si>
  <si>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</si>
  <si>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</si>
  <si>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</si>
  <si>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</si>
  <si>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</si>
  <si>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</si>
  <si>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</si>
  <si>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</si>
  <si>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</si>
  <si>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</si>
  <si>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</si>
  <si>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</si>
  <si>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</si>
  <si>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</si>
  <si>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</si>
  <si>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</si>
  <si>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</si>
  <si>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</si>
  <si>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</si>
  <si>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</si>
  <si>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</si>
  <si>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</si>
  <si>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</si>
  <si>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</si>
  <si>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</si>
  <si>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</si>
  <si>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</si>
  <si>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</si>
  <si>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</si>
  <si>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</si>
  <si>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</si>
  <si>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</si>
  <si>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</si>
  <si>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</si>
  <si>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</si>
  <si>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</si>
  <si>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</si>
  <si>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</si>
  <si>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</si>
  <si>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</si>
  <si>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</si>
  <si>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</si>
  <si>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</si>
  <si>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</si>
  <si>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</si>
  <si>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</si>
  <si>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</si>
  <si>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</si>
  <si>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</si>
  <si>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</si>
  <si>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</si>
  <si>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</si>
  <si>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</si>
  <si>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</si>
  <si>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</si>
  <si>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</si>
  <si>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</si>
  <si>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</si>
  <si>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</si>
  <si>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</si>
  <si>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</si>
  <si>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</si>
  <si>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</si>
  <si>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</si>
  <si>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</si>
  <si>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</si>
  <si>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</si>
  <si>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</si>
  <si>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</si>
  <si>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</si>
  <si>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</si>
  <si>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</si>
  <si>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</si>
  <si>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</si>
  <si>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</si>
  <si>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</si>
  <si>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</si>
  <si>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</si>
  <si>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</si>
  <si>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</si>
  <si>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</si>
  <si>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</si>
  <si>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</si>
  <si>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</si>
  <si>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</si>
  <si>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</si>
  <si>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</si>
  <si>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</si>
  <si>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</si>
  <si>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</si>
  <si>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</si>
  <si>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</si>
  <si>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</si>
  <si>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</si>
  <si>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</si>
  <si>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</si>
  <si>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</si>
  <si>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</si>
  <si>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</si>
  <si>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</si>
  <si>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</si>
  <si>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</si>
  <si>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</si>
  <si>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</si>
  <si>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</si>
  <si>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</si>
  <si>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</si>
  <si>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</si>
  <si>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</si>
  <si>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</si>
  <si>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</si>
  <si>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</si>
  <si>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</si>
  <si>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</si>
  <si>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</si>
  <si>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</si>
  <si>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</si>
  <si>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</si>
  <si>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</si>
  <si>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</si>
  <si>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</si>
  <si>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</si>
  <si>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</si>
  <si>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</si>
  <si>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</si>
  <si>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</si>
  <si>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</si>
  <si>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</si>
  <si>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</si>
  <si>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</si>
  <si>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</si>
  <si>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</si>
  <si>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</si>
  <si>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</si>
  <si>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</si>
  <si>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</si>
  <si>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</si>
  <si>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</si>
  <si>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</si>
  <si>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</si>
  <si>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</si>
  <si>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</si>
  <si>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</si>
  <si>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</si>
  <si>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</si>
  <si>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</si>
  <si>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</si>
  <si>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</si>
  <si>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</si>
  <si>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</si>
  <si>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</si>
  <si>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</si>
  <si>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</si>
  <si>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</si>
  <si>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</si>
  <si>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</si>
  <si>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</si>
  <si>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</si>
  <si>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</si>
  <si>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</si>
  <si>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</si>
  <si>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</si>
  <si>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</si>
  <si>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</si>
  <si>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</si>
  <si>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</si>
  <si>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</si>
  <si>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</si>
  <si>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</si>
  <si>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</si>
  <si>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</si>
  <si>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</si>
  <si>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</si>
  <si>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</si>
  <si>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</si>
  <si>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</si>
  <si>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</si>
  <si>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</si>
  <si>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</si>
  <si>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</si>
  <si>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4년</t>
    <phoneticPr fontId="2" type="noConversion"/>
  </si>
  <si>
    <t>급여(2인)</t>
    <phoneticPr fontId="2" type="noConversion"/>
  </si>
  <si>
    <t>퇴직금</t>
    <phoneticPr fontId="2" type="noConversion"/>
  </si>
  <si>
    <t>급여의 10%로 계산</t>
    <phoneticPr fontId="2" type="noConversion"/>
  </si>
  <si>
    <t>5년</t>
    <phoneticPr fontId="2" type="noConversion"/>
  </si>
  <si>
    <t>복지비</t>
    <phoneticPr fontId="2" type="noConversion"/>
  </si>
  <si>
    <t>지출</t>
    <phoneticPr fontId="2" type="noConversion"/>
  </si>
  <si>
    <t>(원)</t>
    <phoneticPr fontId="2" type="noConversion"/>
  </si>
  <si>
    <t>포인트 현금구매</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</si>
  <si>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</si>
  <si>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</si>
  <si>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</si>
  <si>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</si>
  <si>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</si>
  <si>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</si>
  <si>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</si>
  <si>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</si>
  <si>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1인당 
연수익</t>
    <phoneticPr fontId="2" type="noConversion"/>
  </si>
  <si>
    <t>사용자가 좋아할 만한 요소</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</si>
  <si>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</si>
  <si>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</si>
  <si>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</si>
  <si>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</si>
  <si>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</si>
  <si>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</si>
  <si>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시장진입</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</si>
  <si>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</si>
  <si>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</si>
  <si>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</si>
  <si>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</si>
  <si>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</si>
  <si>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</si>
  <si>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</si>
  <si>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</si>
  <si>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</si>
  <si>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</si>
  <si>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</si>
  <si>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</si>
  <si>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</si>
  <si>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</si>
  <si>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</si>
  <si>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</si>
  <si>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</si>
  <si>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</si>
  <si>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</si>
  <si>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</si>
  <si>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</si>
  <si>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</si>
  <si>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</si>
  <si>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</si>
  <si>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</si>
  <si>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</si>
  <si>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</si>
  <si>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</si>
  <si>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</si>
  <si>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</si>
  <si>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</si>
  <si>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</si>
  <si>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</si>
  <si>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</si>
  <si>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</si>
  <si>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</si>
  <si>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</si>
  <si>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</si>
  <si>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</si>
  <si>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</si>
  <si>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</si>
  <si>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</si>
  <si>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</si>
  <si>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</si>
  <si>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</si>
  <si>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</si>
  <si>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</si>
  <si>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</si>
  <si>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</si>
  <si>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</si>
  <si>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</si>
  <si>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</si>
  <si>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</si>
  <si>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</si>
  <si>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</si>
  <si>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</si>
  <si>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</si>
  <si>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</si>
  <si>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</si>
  <si>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</si>
  <si>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</si>
  <si>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</si>
  <si>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</si>
  <si>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</si>
  <si>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</si>
  <si>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</si>
  <si>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</si>
  <si>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</si>
  <si>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</si>
  <si>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</si>
  <si>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</si>
  <si>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</si>
  <si>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</si>
  <si>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</si>
  <si>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</si>
  <si>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</si>
  <si>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</si>
  <si>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</si>
  <si>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</si>
  <si>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</si>
  <si>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</si>
  <si>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</si>
  <si>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</si>
  <si>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</si>
  <si>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</si>
  <si>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</si>
  <si>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</si>
  <si>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</si>
  <si>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</si>
  <si>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</si>
  <si>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</si>
  <si>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</si>
  <si>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</si>
  <si>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</si>
  <si>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</si>
  <si>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</si>
  <si>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</si>
  <si>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</si>
  <si>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</si>
  <si>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</si>
  <si>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</si>
  <si>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</si>
  <si>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</si>
  <si>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</si>
  <si>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</si>
  <si>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</si>
  <si>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</si>
  <si>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</si>
  <si>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</si>
  <si>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</si>
  <si>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</si>
  <si>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</si>
  <si>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</si>
  <si>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</si>
  <si>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</si>
  <si>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</si>
  <si>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</si>
  <si>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</si>
  <si>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</si>
  <si>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</si>
  <si>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</si>
  <si>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</si>
  <si>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</si>
  <si>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</si>
  <si>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</si>
  <si>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</si>
  <si>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</si>
  <si>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</si>
  <si>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</si>
  <si>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</si>
  <si>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</si>
  <si>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</si>
  <si>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</si>
  <si>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</si>
  <si>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</si>
  <si>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</si>
  <si>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</si>
  <si>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</si>
  <si>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</si>
  <si>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</si>
  <si>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</si>
  <si>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</si>
  <si>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</si>
  <si>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</si>
  <si>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</si>
  <si>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</si>
  <si>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</si>
  <si>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</si>
  <si>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</si>
  <si>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</si>
  <si>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</si>
  <si>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</si>
  <si>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</si>
  <si>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</si>
  <si>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</si>
  <si>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</si>
  <si>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</si>
  <si>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</si>
  <si>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</si>
  <si>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</si>
  <si>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</si>
  <si>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</si>
  <si>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</si>
  <si>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</si>
  <si>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</si>
  <si>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</si>
  <si>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</si>
  <si>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</si>
  <si>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</si>
  <si>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2인기준 (연봉 3000만 기준)</t>
    <phoneticPr fontId="2" type="noConversion"/>
  </si>
  <si>
    <t>인건비</t>
    <phoneticPr fontId="2" type="noConversion"/>
  </si>
  <si>
    <t>기타</t>
    <phoneticPr fontId="2" type="noConversion"/>
  </si>
  <si>
    <t>급여</t>
    <phoneticPr fontId="2" type="noConversion"/>
  </si>
  <si>
    <t>2인 급여</t>
    <phoneticPr fontId="2" type="noConversion"/>
  </si>
  <si>
    <t>복지비</t>
    <phoneticPr fontId="2" type="noConversion"/>
  </si>
  <si>
    <t>2인기준 (연봉 6000만 기준)</t>
    <phoneticPr fontId="2" type="noConversion"/>
  </si>
  <si>
    <t>매출의 3%</t>
    <phoneticPr fontId="2" type="noConversion"/>
  </si>
  <si>
    <t>매출의 2%</t>
    <phoneticPr fontId="2" type="noConversion"/>
  </si>
  <si>
    <t>매출의 10%</t>
    <phoneticPr fontId="2" type="noConversion"/>
  </si>
  <si>
    <t>급여의 2%로 계산</t>
    <phoneticPr fontId="2" type="noConversion"/>
  </si>
  <si>
    <t>5인평균 4200만</t>
    <phoneticPr fontId="2" type="noConversion"/>
  </si>
  <si>
    <t>2인평균 4200만</t>
    <phoneticPr fontId="2" type="noConversion"/>
  </si>
  <si>
    <t>8인평균 4200만</t>
    <phoneticPr fontId="2" type="noConversion"/>
  </si>
  <si>
    <t>11인평균 4200만</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</si>
  <si>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</si>
  <si>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앞의 해결책이 왜 지금 가능한지 설명. 어느정도 충분한 시장상황이나 사회적인식, 최신 기술적 준비가 충분한지 설명</t>
    <phoneticPr fontId="2" type="noConversion"/>
  </si>
  <si>
    <t>평균급여(5인)</t>
    <phoneticPr fontId="2" type="noConversion"/>
  </si>
  <si>
    <t>평균급여(11인)</t>
    <phoneticPr fontId="2" type="noConversion"/>
  </si>
  <si>
    <t>복지비</t>
    <phoneticPr fontId="2" type="noConversion"/>
  </si>
  <si>
    <t>기본
운영비</t>
    <phoneticPr fontId="2" type="noConversion"/>
  </si>
  <si>
    <t>인건비</t>
    <phoneticPr fontId="2" type="noConversion"/>
  </si>
  <si>
    <t>평균급여(8인)</t>
    <phoneticPr fontId="2" type="noConversion"/>
  </si>
  <si>
    <t>-</t>
    <phoneticPr fontId="2" type="noConversion"/>
  </si>
  <si>
    <t>유료아이템 구매</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</si>
  <si>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</si>
  <si>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광고(배너/제휴링크)</t>
    <phoneticPr fontId="2" type="noConversion"/>
  </si>
  <si>
    <t>기업연계 사회적 서비스 확대</t>
    <phoneticPr fontId="2" type="noConversion"/>
  </si>
  <si>
    <t>기업의 재고물품을 포인트로 구매
기업펀드 조성
기부가 필요한 단체에 기업 후원으로 기부
물품전달 또는 자원봉사자 참가
자원봉사자에게 일정 포인트 지급</t>
    <phoneticPr fontId="2" type="noConversion"/>
  </si>
  <si>
    <t>시장진입기</t>
    <phoneticPr fontId="2" type="noConversion"/>
  </si>
  <si>
    <t>기타(기업연계수수료 등)</t>
    <phoneticPr fontId="2" type="noConversion"/>
  </si>
  <si>
    <t>포인트구매</t>
    <phoneticPr fontId="2" type="noConversion"/>
  </si>
  <si>
    <t>부분유료</t>
    <phoneticPr fontId="2" type="noConversion"/>
  </si>
  <si>
    <t>광고</t>
    <phoneticPr fontId="2" type="noConversion"/>
  </si>
  <si>
    <t>기업연계</t>
    <phoneticPr fontId="2" type="noConversion"/>
  </si>
  <si>
    <t>매출</t>
    <phoneticPr fontId="2" type="noConversion"/>
  </si>
  <si>
    <t>원가</t>
    <phoneticPr fontId="2" type="noConversion"/>
  </si>
  <si>
    <t>인건비</t>
    <phoneticPr fontId="2" type="noConversion"/>
  </si>
  <si>
    <t>경비</t>
    <phoneticPr fontId="2" type="noConversion"/>
  </si>
  <si>
    <t>영업이익</t>
    <phoneticPr fontId="2" type="noConversion"/>
  </si>
  <si>
    <t>1년</t>
    <phoneticPr fontId="2" type="noConversion"/>
  </si>
  <si>
    <t>그외경비</t>
    <phoneticPr fontId="2" type="noConversion"/>
  </si>
  <si>
    <t>총합</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</si>
</sst>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41" formatCode="_-* #,##0_-;\-* #,##0_-;_-* &quot;-&quot;_-;_-@_-"/>
    <numFmt numFmtId="24" formatCode="\$#,##0_);[Red]\(\$#,##0\)"/>
    <numFmt numFmtId="26" formatCode="\$#,##0.00_);[Red]\(\$#,##0.00\)"/>
    <numFmt numFmtId="178" formatCode="_-* #,##0.0_-;\-* #,##0.0_-;_-* &quot;-&quot;_-;_-@_-"/>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12">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theme="6" tint="0.59999389629810485"/>
        <bgColor indexed="64"/>
      </patternFill>
    </fill>
    <fill>
      <patternFill patternType="solid">
        <fgColor theme="9" tint="0.59999389629810485"/>
        <bgColor indexed="64"/>
      </patternFill>
    </fill>
  </fills>
  <borders count="43">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style="thin">
        <color indexed="64"/>
      </top>
      <bottom/>
      <diagonal/>
    </border>
    <border>
      <left style="thin">
        <color indexed="64"/>
      </left>
      <right/>
      <top/>
      <bottom style="thin">
        <color indexed="64"/>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58">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5" fillId="0" borderId="0" xfId="0" applyFont="1" applyAlignment="1">
      <alignment horizontal="center" vertical="center"/>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0" xfId="0" applyFont="1">
      <alignment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0" xfId="0" applyFont="1" applyAlignment="1">
      <alignment vertical="center" wrapText="1"/>
    </xf>
    <xf numFmtId="1" fontId="5" fillId="0" borderId="1" xfId="0" applyNumberFormat="1" applyFont="1" applyBorder="1">
      <alignment vertical="center"/>
    </xf>
    <xf numFmtId="0" fontId="6" fillId="0" borderId="1" xfId="0" applyFont="1" applyBorder="1" applyAlignment="1">
      <alignment horizontal="right" vertical="center"/>
    </xf>
    <xf numFmtId="0" fontId="6" fillId="0" borderId="1" xfId="0" applyFont="1" applyBorder="1" applyAlignment="1">
      <alignment vertical="center"/>
    </xf>
    <xf numFmtId="0" fontId="16" fillId="0" borderId="1" xfId="0" applyFont="1" applyBorder="1" applyAlignment="1">
      <alignment horizontal="center" vertical="center" wrapText="1"/>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xf numFmtId="0" fontId="5" fillId="0" borderId="1" xfId="0" applyFont="1" applyBorder="1" applyAlignment="1">
      <alignment horizontal="center" vertical="center"/>
    </xf>
    <xf numFmtId="0" fontId="0" fillId="8" borderId="34" xfId="0" applyFill="1" applyBorder="1" applyAlignment="1">
      <alignment horizontal="center" vertical="center"/>
    </xf>
    <xf numFmtId="0" fontId="0" fillId="8" borderId="35" xfId="0" applyFill="1" applyBorder="1" applyAlignment="1">
      <alignment horizontal="center" vertical="center"/>
    </xf>
    <xf numFmtId="0" fontId="0" fillId="8" borderId="36" xfId="0" applyFill="1" applyBorder="1" applyAlignment="1">
      <alignment horizontal="center" vertical="center"/>
    </xf>
    <xf numFmtId="0" fontId="0" fillId="8" borderId="13" xfId="0" applyFill="1" applyBorder="1" applyAlignment="1">
      <alignment horizontal="center" vertical="center"/>
    </xf>
    <xf numFmtId="0" fontId="0" fillId="8" borderId="39" xfId="0" applyFill="1" applyBorder="1" applyAlignment="1">
      <alignment horizontal="center" vertical="center"/>
    </xf>
    <xf numFmtId="0" fontId="0" fillId="8" borderId="40" xfId="0" applyFill="1" applyBorder="1" applyAlignment="1">
      <alignment horizontal="center" vertical="center"/>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1" xfId="0"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29"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9" fillId="4" borderId="3" xfId="0" applyFont="1" applyFill="1" applyBorder="1" applyAlignment="1">
      <alignment horizontal="center" vertical="center"/>
    </xf>
    <xf numFmtId="0" fontId="9" fillId="4" borderId="5"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6"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0" fillId="0" borderId="11" xfId="0" applyBorder="1" applyAlignment="1">
      <alignment horizontal="center"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41" fontId="17" fillId="0" borderId="6" xfId="1" applyFont="1" applyBorder="1" applyAlignment="1">
      <alignment vertical="center"/>
    </xf>
    <xf numFmtId="0" fontId="15" fillId="0" borderId="34" xfId="0" applyFont="1" applyBorder="1" applyAlignment="1">
      <alignment horizontal="center" vertical="center"/>
    </xf>
    <xf numFmtId="0" fontId="15" fillId="0" borderId="35" xfId="0" applyFont="1" applyBorder="1" applyAlignment="1">
      <alignment horizontal="center" vertical="center"/>
    </xf>
    <xf numFmtId="0" fontId="15" fillId="0" borderId="36" xfId="0" applyFont="1" applyBorder="1" applyAlignment="1">
      <alignment horizontal="center" vertical="center"/>
    </xf>
    <xf numFmtId="0" fontId="16" fillId="0" borderId="32" xfId="0" applyFont="1" applyBorder="1" applyAlignment="1">
      <alignment horizontal="center" vertical="center" wrapText="1"/>
    </xf>
    <xf numFmtId="0" fontId="15" fillId="0" borderId="25" xfId="0" applyFont="1" applyBorder="1" applyAlignment="1">
      <alignment horizontal="center" vertical="center"/>
    </xf>
    <xf numFmtId="0" fontId="16" fillId="0" borderId="32" xfId="0" applyFont="1" applyBorder="1" applyAlignment="1">
      <alignment horizontal="center" vertical="center"/>
    </xf>
    <xf numFmtId="0" fontId="16" fillId="7" borderId="25" xfId="0" applyFont="1" applyFill="1" applyBorder="1" applyAlignment="1">
      <alignment horizontal="center" vertical="center"/>
    </xf>
    <xf numFmtId="9" fontId="16" fillId="0" borderId="32" xfId="0" applyNumberFormat="1" applyFont="1" applyBorder="1" applyAlignment="1">
      <alignment horizontal="center" vertical="center"/>
    </xf>
    <xf numFmtId="41" fontId="16" fillId="7" borderId="25" xfId="0" applyNumberFormat="1" applyFont="1" applyFill="1" applyBorder="1" applyAlignment="1">
      <alignment horizontal="center" vertical="center"/>
    </xf>
    <xf numFmtId="9" fontId="16" fillId="0" borderId="33" xfId="0" applyNumberFormat="1" applyFont="1" applyBorder="1" applyAlignment="1">
      <alignment horizontal="center" vertical="center"/>
    </xf>
    <xf numFmtId="41" fontId="16" fillId="0" borderId="28" xfId="1" applyFont="1" applyBorder="1" applyAlignment="1">
      <alignment horizontal="center" vertical="center"/>
    </xf>
    <xf numFmtId="41" fontId="16" fillId="7" borderId="29" xfId="0" applyNumberFormat="1" applyFont="1" applyFill="1" applyBorder="1" applyAlignment="1">
      <alignment horizontal="center" vertical="center"/>
    </xf>
    <xf numFmtId="0" fontId="15" fillId="0" borderId="32" xfId="0" applyFont="1" applyBorder="1" applyAlignment="1">
      <alignment horizontal="center" vertical="center"/>
    </xf>
    <xf numFmtId="9" fontId="16" fillId="0" borderId="32" xfId="0" quotePrefix="1" applyNumberFormat="1" applyFont="1" applyBorder="1" applyAlignment="1">
      <alignment horizontal="center" vertical="center"/>
    </xf>
    <xf numFmtId="41" fontId="16" fillId="7" borderId="28" xfId="1" applyFont="1" applyFill="1" applyBorder="1" applyAlignment="1">
      <alignment horizontal="center" vertical="center"/>
    </xf>
    <xf numFmtId="41" fontId="16" fillId="7" borderId="28" xfId="0" applyNumberFormat="1" applyFont="1" applyFill="1" applyBorder="1" applyAlignment="1">
      <alignment horizontal="center" vertical="center"/>
    </xf>
    <xf numFmtId="0" fontId="16" fillId="4" borderId="2" xfId="0" applyFont="1" applyFill="1" applyBorder="1" applyAlignment="1">
      <alignment horizontal="center" vertical="center"/>
    </xf>
    <xf numFmtId="41" fontId="16" fillId="4" borderId="2" xfId="0" applyNumberFormat="1" applyFont="1" applyFill="1" applyBorder="1" applyAlignment="1">
      <alignment vertical="center"/>
    </xf>
    <xf numFmtId="0" fontId="16" fillId="0" borderId="32" xfId="0" applyFont="1" applyBorder="1" applyAlignment="1">
      <alignment horizontal="center" vertical="center"/>
    </xf>
    <xf numFmtId="0" fontId="16" fillId="0" borderId="25" xfId="0" applyFont="1" applyBorder="1" applyAlignment="1">
      <alignment horizontal="center" vertical="center"/>
    </xf>
    <xf numFmtId="0" fontId="16" fillId="0" borderId="32" xfId="0" applyFont="1" applyBorder="1" applyAlignment="1">
      <alignment horizontal="center" vertical="center" wrapText="1"/>
    </xf>
    <xf numFmtId="41" fontId="16" fillId="0" borderId="32" xfId="1" applyFont="1" applyBorder="1" applyAlignment="1">
      <alignment horizontal="center" vertical="center"/>
    </xf>
    <xf numFmtId="41" fontId="16" fillId="7" borderId="25" xfId="0" applyNumberFormat="1" applyFont="1" applyFill="1" applyBorder="1" applyAlignment="1">
      <alignment vertical="center"/>
    </xf>
    <xf numFmtId="41" fontId="16" fillId="0" borderId="33" xfId="1" applyFont="1" applyBorder="1" applyAlignment="1">
      <alignment horizontal="center" vertical="center"/>
    </xf>
    <xf numFmtId="41" fontId="16" fillId="7" borderId="29" xfId="0" applyNumberFormat="1" applyFont="1" applyFill="1" applyBorder="1" applyAlignment="1">
      <alignment vertical="center"/>
    </xf>
    <xf numFmtId="0" fontId="16" fillId="0" borderId="3" xfId="0" applyFont="1" applyBorder="1" applyAlignment="1">
      <alignment vertical="center"/>
    </xf>
    <xf numFmtId="0" fontId="16" fillId="0" borderId="1" xfId="0" applyFont="1" applyBorder="1">
      <alignment vertical="center"/>
    </xf>
    <xf numFmtId="41" fontId="16" fillId="0" borderId="0" xfId="1" applyFont="1">
      <alignment vertical="center"/>
    </xf>
    <xf numFmtId="0" fontId="5" fillId="0" borderId="6" xfId="0" applyFont="1" applyBorder="1">
      <alignment vertical="center"/>
    </xf>
    <xf numFmtId="0" fontId="7" fillId="0" borderId="7" xfId="0" applyFont="1" applyFill="1" applyBorder="1">
      <alignment vertical="center"/>
    </xf>
    <xf numFmtId="0" fontId="9" fillId="4" borderId="4" xfId="0" applyFont="1" applyFill="1" applyBorder="1" applyAlignment="1">
      <alignment horizontal="center" vertical="center"/>
    </xf>
    <xf numFmtId="0" fontId="5" fillId="0" borderId="7" xfId="0" applyFont="1" applyBorder="1">
      <alignment vertical="center"/>
    </xf>
    <xf numFmtId="41" fontId="5" fillId="0" borderId="2" xfId="1" applyFont="1" applyBorder="1">
      <alignment vertical="center"/>
    </xf>
    <xf numFmtId="0" fontId="16" fillId="9" borderId="1" xfId="0" applyFont="1" applyFill="1" applyBorder="1">
      <alignment vertical="center"/>
    </xf>
    <xf numFmtId="0" fontId="16" fillId="10" borderId="1" xfId="0" applyFont="1" applyFill="1" applyBorder="1">
      <alignment vertical="center"/>
    </xf>
    <xf numFmtId="0" fontId="16" fillId="11" borderId="1" xfId="0" applyFont="1" applyFill="1" applyBorder="1">
      <alignment vertical="center"/>
    </xf>
    <xf numFmtId="178" fontId="16" fillId="9" borderId="1" xfId="1" applyNumberFormat="1" applyFont="1" applyFill="1" applyBorder="1">
      <alignment vertical="center"/>
    </xf>
    <xf numFmtId="178" fontId="16" fillId="0" borderId="1" xfId="1" applyNumberFormat="1" applyFont="1" applyBorder="1">
      <alignment vertical="center"/>
    </xf>
    <xf numFmtId="178" fontId="16" fillId="11" borderId="1" xfId="1" applyNumberFormat="1" applyFont="1" applyFill="1" applyBorder="1">
      <alignment vertical="center"/>
    </xf>
    <xf numFmtId="178" fontId="16" fillId="10" borderId="1" xfId="1" applyNumberFormat="1" applyFont="1" applyFill="1" applyBorder="1">
      <alignment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175000000</c:v>
                </c:pt>
                <c:pt idx="2">
                  <c:v>700000000</c:v>
                </c:pt>
                <c:pt idx="3">
                  <c:v>1600000000</c:v>
                </c:pt>
                <c:pt idx="4">
                  <c:v>2000000000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-70800000</c:v>
                </c:pt>
                <c:pt idx="1">
                  <c:v>-49330000</c:v>
                </c:pt>
                <c:pt idx="2">
                  <c:v>101400000</c:v>
                </c:pt>
                <c:pt idx="3">
                  <c:v>715920000</c:v>
                </c:pt>
                <c:pt idx="4">
                  <c:v>873760000</c:v>
                </c:pt>
              </c:numCache>
            </c:numRef>
          </c:val>
          <c:smooth val="0"/>
        </c:ser>
        <c:dLbls>
          <c:showLegendKey val="0"/>
          <c:showVal val="0"/>
          <c:showCatName val="0"/>
          <c:showSerName val="0"/>
          <c:showPercent val="0"/>
          <c:showBubbleSize val="0"/>
        </c:dLbls>
        <c:marker val="1"/>
        <c:smooth val="0"/>
        <c:axId val="109408768"/>
        <c:axId val="108947712"/>
      </c:lineChart>
      <c:catAx>
        <c:axId val="109408768"/>
        <c:scaling>
          <c:orientation val="minMax"/>
        </c:scaling>
        <c:delete val="0"/>
        <c:axPos val="b"/>
        <c:numFmt formatCode="General" sourceLinked="1"/>
        <c:majorTickMark val="out"/>
        <c:minorTickMark val="none"/>
        <c:tickLblPos val="nextTo"/>
        <c:crossAx val="108947712"/>
        <c:crosses val="autoZero"/>
        <c:auto val="1"/>
        <c:lblAlgn val="ctr"/>
        <c:lblOffset val="100"/>
        <c:noMultiLvlLbl val="0"/>
      </c:catAx>
      <c:valAx>
        <c:axId val="108947712"/>
        <c:scaling>
          <c:orientation val="minMax"/>
        </c:scaling>
        <c:delete val="0"/>
        <c:axPos val="l"/>
        <c:majorGridlines/>
        <c:numFmt formatCode="_(* #,##0_);_(* \(#,##0\);_(* &quot;-&quot;_);_(@_)" sourceLinked="1"/>
        <c:majorTickMark val="out"/>
        <c:minorTickMark val="none"/>
        <c:tickLblPos val="nextTo"/>
        <c:crossAx val="109408768"/>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113968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workbookViewId="0">
      <selection activeCell="C5" sqref="C5"/>
    </sheetView>
  </sheetViews>
  <sheetFormatPr defaultRowHeight="13.5" x14ac:dyDescent="0.3"/>
  <cols>
    <col min="1" max="1" width="7.125" style="132"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23">
        <v>1</v>
      </c>
      <c r="B1" s="12" t="s">
        <v>415</v>
      </c>
      <c r="C1" s="12" t="s">
        <v>417</v>
      </c>
      <c r="D1" s="12"/>
    </row>
    <row r="2" spans="1:4" ht="54" x14ac:dyDescent="0.3">
      <c r="A2" s="130">
        <v>2</v>
      </c>
      <c r="B2" s="79" t="s">
        <v>416</v>
      </c>
      <c r="C2" s="47" t="s">
        <v>418</v>
      </c>
      <c r="D2" s="12"/>
    </row>
    <row r="3" spans="1:4" ht="27" x14ac:dyDescent="0.3">
      <c r="A3" s="123">
        <v>3</v>
      </c>
      <c r="B3" s="12" t="s">
        <v>401</v>
      </c>
      <c r="C3" s="47" t="s">
        <v>419</v>
      </c>
      <c r="D3" s="12"/>
    </row>
    <row r="4" spans="1:4" x14ac:dyDescent="0.3">
      <c r="A4" s="139">
        <v>4</v>
      </c>
      <c r="B4" s="137" t="s">
        <v>414</v>
      </c>
      <c r="C4" s="109" t="s">
        <v>403</v>
      </c>
      <c r="D4" s="109" t="s">
        <v>406</v>
      </c>
    </row>
    <row r="5" spans="1:4" x14ac:dyDescent="0.3">
      <c r="A5" s="139"/>
      <c r="B5" s="138"/>
      <c r="C5" s="14"/>
      <c r="D5" s="12"/>
    </row>
    <row r="6" spans="1:4" x14ac:dyDescent="0.3">
      <c r="A6" s="139"/>
      <c r="B6" s="138"/>
      <c r="C6" s="109" t="s">
        <v>402</v>
      </c>
      <c r="D6" s="109" t="s">
        <v>406</v>
      </c>
    </row>
    <row r="7" spans="1:4" x14ac:dyDescent="0.3">
      <c r="A7" s="139"/>
      <c r="B7" s="138"/>
      <c r="C7" s="109" t="s">
        <v>404</v>
      </c>
      <c r="D7" s="109" t="s">
        <v>407</v>
      </c>
    </row>
    <row r="8" spans="1:4" x14ac:dyDescent="0.3">
      <c r="A8" s="140">
        <v>5</v>
      </c>
      <c r="B8" s="137" t="s">
        <v>405</v>
      </c>
      <c r="C8" s="12" t="s">
        <v>408</v>
      </c>
      <c r="D8" s="12"/>
    </row>
    <row r="9" spans="1:4" x14ac:dyDescent="0.3">
      <c r="A9" s="140"/>
      <c r="B9" s="138"/>
      <c r="C9" s="12" t="s">
        <v>410</v>
      </c>
      <c r="D9" s="12"/>
    </row>
    <row r="10" spans="1:4" x14ac:dyDescent="0.3">
      <c r="A10" s="140"/>
      <c r="B10" s="138"/>
      <c r="C10" s="12" t="s">
        <v>411</v>
      </c>
      <c r="D10" s="12"/>
    </row>
    <row r="11" spans="1:4" x14ac:dyDescent="0.3">
      <c r="A11" s="140"/>
      <c r="B11" s="138"/>
      <c r="C11" s="12" t="s">
        <v>409</v>
      </c>
      <c r="D11" s="12"/>
    </row>
    <row r="12" spans="1:4" x14ac:dyDescent="0.3">
      <c r="A12" s="140"/>
      <c r="B12" s="138"/>
      <c r="C12" s="12" t="s">
        <v>413</v>
      </c>
      <c r="D12" s="12"/>
    </row>
    <row r="13" spans="1:4" x14ac:dyDescent="0.3">
      <c r="A13" s="123">
        <v>6</v>
      </c>
      <c r="B13" s="12" t="s">
        <v>400</v>
      </c>
      <c r="C13" s="12"/>
      <c r="D13" s="12"/>
    </row>
    <row r="14" spans="1:4" x14ac:dyDescent="0.3">
      <c r="A14" s="123">
        <v>7</v>
      </c>
      <c r="B14" s="12" t="s">
        <v>412</v>
      </c>
      <c r="C14" s="12"/>
      <c r="D14" s="12"/>
    </row>
    <row r="15" spans="1:4" x14ac:dyDescent="0.3">
      <c r="A15" s="131"/>
      <c r="B15" s="17"/>
      <c r="C15" s="12"/>
    </row>
    <row r="16" spans="1:4" x14ac:dyDescent="0.3">
      <c r="A16" s="147"/>
      <c r="B16" s="148"/>
      <c r="C16" s="149"/>
    </row>
    <row r="18" spans="1:3" x14ac:dyDescent="0.3">
      <c r="A18" s="143" t="s">
        <v>112</v>
      </c>
      <c r="B18" s="17" t="s">
        <v>110</v>
      </c>
      <c r="C18" s="12"/>
    </row>
    <row r="19" spans="1:3" x14ac:dyDescent="0.3">
      <c r="A19" s="144"/>
      <c r="B19" s="17" t="s">
        <v>111</v>
      </c>
      <c r="C19" s="12"/>
    </row>
    <row r="20" spans="1:3" ht="40.5" x14ac:dyDescent="0.3">
      <c r="A20" s="144"/>
      <c r="B20" s="17" t="s">
        <v>114</v>
      </c>
      <c r="C20" s="16" t="s">
        <v>115</v>
      </c>
    </row>
    <row r="21" spans="1:3" x14ac:dyDescent="0.3">
      <c r="A21" s="144"/>
      <c r="B21" s="138" t="s">
        <v>64</v>
      </c>
      <c r="C21" s="12" t="s">
        <v>65</v>
      </c>
    </row>
    <row r="22" spans="1:3" x14ac:dyDescent="0.3">
      <c r="A22" s="144"/>
      <c r="B22" s="138"/>
      <c r="C22" s="12" t="s">
        <v>77</v>
      </c>
    </row>
    <row r="23" spans="1:3" x14ac:dyDescent="0.3">
      <c r="A23" s="144"/>
      <c r="B23" s="138"/>
      <c r="C23" s="12" t="s">
        <v>78</v>
      </c>
    </row>
    <row r="24" spans="1:3" x14ac:dyDescent="0.3">
      <c r="A24" s="144"/>
      <c r="B24" s="138"/>
      <c r="C24" s="12" t="s">
        <v>91</v>
      </c>
    </row>
    <row r="25" spans="1:3" x14ac:dyDescent="0.3">
      <c r="A25" s="144"/>
      <c r="B25" s="150" t="s">
        <v>253</v>
      </c>
      <c r="C25" s="12" t="s">
        <v>254</v>
      </c>
    </row>
    <row r="26" spans="1:3" x14ac:dyDescent="0.3">
      <c r="A26" s="144"/>
      <c r="B26" s="151"/>
      <c r="C26" s="12" t="s">
        <v>255</v>
      </c>
    </row>
    <row r="27" spans="1:3" x14ac:dyDescent="0.3">
      <c r="A27" s="144"/>
      <c r="B27" s="152"/>
      <c r="C27" s="12"/>
    </row>
    <row r="28" spans="1:3" x14ac:dyDescent="0.3">
      <c r="A28" s="144"/>
      <c r="B28" s="150" t="s">
        <v>256</v>
      </c>
      <c r="C28" s="12" t="s">
        <v>257</v>
      </c>
    </row>
    <row r="29" spans="1:3" x14ac:dyDescent="0.3">
      <c r="A29" s="144"/>
      <c r="B29" s="151"/>
      <c r="C29" s="12" t="s">
        <v>258</v>
      </c>
    </row>
    <row r="30" spans="1:3" x14ac:dyDescent="0.3">
      <c r="A30" s="145"/>
      <c r="B30" s="152"/>
      <c r="C30" s="12"/>
    </row>
    <row r="31" spans="1:3" x14ac:dyDescent="0.3">
      <c r="A31" s="146" t="s">
        <v>113</v>
      </c>
      <c r="B31" s="17" t="s">
        <v>61</v>
      </c>
      <c r="C31" s="14"/>
    </row>
    <row r="32" spans="1:3" x14ac:dyDescent="0.3">
      <c r="A32" s="141"/>
      <c r="B32" s="17" t="s">
        <v>62</v>
      </c>
      <c r="C32" s="12"/>
    </row>
    <row r="33" spans="1:3" x14ac:dyDescent="0.3">
      <c r="A33" s="141"/>
      <c r="B33" s="17" t="s">
        <v>71</v>
      </c>
      <c r="C33" s="12"/>
    </row>
    <row r="34" spans="1:3" x14ac:dyDescent="0.3">
      <c r="A34" s="141"/>
      <c r="B34" s="17" t="s">
        <v>72</v>
      </c>
      <c r="C34" s="12"/>
    </row>
    <row r="35" spans="1:3" x14ac:dyDescent="0.3">
      <c r="A35" s="141"/>
      <c r="B35" s="17" t="s">
        <v>124</v>
      </c>
      <c r="C35" s="12"/>
    </row>
    <row r="36" spans="1:3" x14ac:dyDescent="0.3">
      <c r="A36" s="142"/>
      <c r="B36" s="21"/>
      <c r="C36" s="14"/>
    </row>
    <row r="37" spans="1:3" ht="27" x14ac:dyDescent="0.3">
      <c r="A37" s="141" t="s">
        <v>126</v>
      </c>
      <c r="B37" s="17" t="s">
        <v>93</v>
      </c>
      <c r="C37" s="16" t="s">
        <v>94</v>
      </c>
    </row>
    <row r="38" spans="1:3" x14ac:dyDescent="0.3">
      <c r="A38" s="141"/>
      <c r="B38" s="17" t="s">
        <v>66</v>
      </c>
      <c r="C38" s="12" t="s">
        <v>69</v>
      </c>
    </row>
    <row r="39" spans="1:3" x14ac:dyDescent="0.3">
      <c r="A39" s="141"/>
      <c r="B39" s="17" t="s">
        <v>67</v>
      </c>
      <c r="C39" s="12" t="s">
        <v>69</v>
      </c>
    </row>
    <row r="40" spans="1:3" x14ac:dyDescent="0.3">
      <c r="A40" s="141"/>
      <c r="B40" s="17" t="s">
        <v>68</v>
      </c>
      <c r="C40" s="12" t="s">
        <v>69</v>
      </c>
    </row>
    <row r="41" spans="1:3" x14ac:dyDescent="0.3">
      <c r="A41" s="141"/>
      <c r="B41" s="17" t="s">
        <v>75</v>
      </c>
      <c r="C41" s="12" t="s">
        <v>76</v>
      </c>
    </row>
    <row r="42" spans="1:3" x14ac:dyDescent="0.3">
      <c r="A42" s="141"/>
      <c r="B42" s="17" t="s">
        <v>96</v>
      </c>
      <c r="C42" s="12"/>
    </row>
    <row r="43" spans="1:3" x14ac:dyDescent="0.3">
      <c r="A43" s="141"/>
      <c r="B43" s="17" t="s">
        <v>125</v>
      </c>
      <c r="C43" s="12" t="s">
        <v>82</v>
      </c>
    </row>
    <row r="44" spans="1:3" ht="54" x14ac:dyDescent="0.3">
      <c r="A44" s="141"/>
      <c r="B44" s="22" t="s">
        <v>63</v>
      </c>
      <c r="C44" s="18" t="s">
        <v>83</v>
      </c>
    </row>
    <row r="45" spans="1:3" ht="108" x14ac:dyDescent="0.3">
      <c r="A45" s="141"/>
      <c r="B45" s="22" t="s">
        <v>80</v>
      </c>
      <c r="C45" s="18" t="s">
        <v>79</v>
      </c>
    </row>
    <row r="46" spans="1:3" ht="40.5" x14ac:dyDescent="0.3">
      <c r="A46" s="142"/>
      <c r="B46" s="22" t="s">
        <v>81</v>
      </c>
      <c r="C46" s="18" t="s">
        <v>95</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workbookViewId="0">
      <selection activeCell="G26" sqref="G26"/>
    </sheetView>
  </sheetViews>
  <sheetFormatPr defaultRowHeight="16.5" x14ac:dyDescent="0.3"/>
  <cols>
    <col min="3" max="3" width="17.625" customWidth="1"/>
    <col min="4" max="4" width="14.875" customWidth="1"/>
    <col min="5" max="5" width="20.5" customWidth="1"/>
  </cols>
  <sheetData>
    <row r="1" spans="1:7" x14ac:dyDescent="0.3">
      <c r="A1" s="192"/>
      <c r="B1" s="193"/>
      <c r="C1" s="190" t="s">
        <v>364</v>
      </c>
      <c r="D1" s="178" t="s">
        <v>359</v>
      </c>
      <c r="E1" s="187" t="s">
        <v>360</v>
      </c>
    </row>
    <row r="2" spans="1:7" x14ac:dyDescent="0.3">
      <c r="A2" s="194"/>
      <c r="B2" s="195"/>
      <c r="C2" s="191"/>
      <c r="D2" s="179"/>
      <c r="E2" s="188"/>
    </row>
    <row r="3" spans="1:7" x14ac:dyDescent="0.3">
      <c r="A3" s="196" t="s">
        <v>261</v>
      </c>
      <c r="B3" s="184" t="s">
        <v>262</v>
      </c>
      <c r="C3" s="168" t="s">
        <v>275</v>
      </c>
      <c r="D3" s="168" t="s">
        <v>368</v>
      </c>
      <c r="E3" s="183" t="s">
        <v>365</v>
      </c>
    </row>
    <row r="4" spans="1:7" x14ac:dyDescent="0.3">
      <c r="A4" s="197"/>
      <c r="B4" s="186"/>
      <c r="C4" s="168"/>
      <c r="D4" s="168"/>
      <c r="E4" s="182"/>
    </row>
    <row r="5" spans="1:7" x14ac:dyDescent="0.3">
      <c r="A5" s="196" t="s">
        <v>260</v>
      </c>
      <c r="B5" s="184" t="s">
        <v>265</v>
      </c>
      <c r="C5" s="168" t="s">
        <v>377</v>
      </c>
      <c r="D5" s="184" t="s">
        <v>369</v>
      </c>
      <c r="E5" s="180" t="s">
        <v>363</v>
      </c>
    </row>
    <row r="6" spans="1:7" x14ac:dyDescent="0.3">
      <c r="A6" s="198"/>
      <c r="B6" s="186"/>
      <c r="C6" s="168"/>
      <c r="D6" s="185"/>
      <c r="E6" s="181"/>
    </row>
    <row r="7" spans="1:7" x14ac:dyDescent="0.3">
      <c r="A7" s="198"/>
      <c r="B7" s="184" t="s">
        <v>266</v>
      </c>
      <c r="C7" s="168" t="s">
        <v>378</v>
      </c>
      <c r="D7" s="184" t="s">
        <v>370</v>
      </c>
      <c r="E7" s="181"/>
    </row>
    <row r="8" spans="1:7" x14ac:dyDescent="0.3">
      <c r="A8" s="198"/>
      <c r="B8" s="186"/>
      <c r="C8" s="168"/>
      <c r="D8" s="185"/>
      <c r="E8" s="182"/>
    </row>
    <row r="9" spans="1:7" x14ac:dyDescent="0.3">
      <c r="A9" s="198"/>
      <c r="B9" s="184" t="s">
        <v>267</v>
      </c>
      <c r="C9" s="168"/>
      <c r="D9" s="185"/>
      <c r="E9" s="176" t="s">
        <v>361</v>
      </c>
    </row>
    <row r="10" spans="1:7" x14ac:dyDescent="0.3">
      <c r="A10" s="198"/>
      <c r="B10" s="186"/>
      <c r="C10" s="168"/>
      <c r="D10" s="186"/>
      <c r="E10" s="183"/>
    </row>
    <row r="11" spans="1:7" x14ac:dyDescent="0.3">
      <c r="A11" s="198"/>
      <c r="B11" s="184" t="s">
        <v>268</v>
      </c>
      <c r="C11" s="168"/>
      <c r="D11" s="168" t="s">
        <v>362</v>
      </c>
      <c r="E11" s="176"/>
    </row>
    <row r="12" spans="1:7" x14ac:dyDescent="0.3">
      <c r="A12" s="198"/>
      <c r="B12" s="186"/>
      <c r="C12" s="168"/>
      <c r="D12" s="168"/>
      <c r="E12" s="176"/>
    </row>
    <row r="13" spans="1:7" ht="16.5" customHeight="1" x14ac:dyDescent="0.3">
      <c r="A13" s="198"/>
      <c r="B13" s="184" t="s">
        <v>263</v>
      </c>
      <c r="C13" s="184" t="s">
        <v>358</v>
      </c>
      <c r="D13" s="174" t="s">
        <v>376</v>
      </c>
      <c r="E13" s="175" t="s">
        <v>366</v>
      </c>
    </row>
    <row r="14" spans="1:7" x14ac:dyDescent="0.3">
      <c r="A14" s="198"/>
      <c r="B14" s="186"/>
      <c r="C14" s="185"/>
      <c r="D14" s="171"/>
      <c r="E14" s="176"/>
    </row>
    <row r="15" spans="1:7" x14ac:dyDescent="0.3">
      <c r="A15" s="198"/>
      <c r="B15" s="184" t="s">
        <v>269</v>
      </c>
      <c r="C15" s="185"/>
      <c r="D15" s="172" t="s">
        <v>371</v>
      </c>
      <c r="E15" s="176"/>
    </row>
    <row r="16" spans="1:7" x14ac:dyDescent="0.3">
      <c r="A16" s="198"/>
      <c r="B16" s="186"/>
      <c r="C16" s="185"/>
      <c r="D16" s="168"/>
      <c r="E16" s="176"/>
      <c r="G16" t="s">
        <v>297</v>
      </c>
    </row>
    <row r="17" spans="1:7" x14ac:dyDescent="0.3">
      <c r="A17" s="198"/>
      <c r="B17" s="184" t="s">
        <v>270</v>
      </c>
      <c r="C17" s="185"/>
      <c r="D17" s="168" t="s">
        <v>372</v>
      </c>
      <c r="E17" s="176"/>
      <c r="G17" t="s">
        <v>298</v>
      </c>
    </row>
    <row r="18" spans="1:7" x14ac:dyDescent="0.3">
      <c r="A18" s="198"/>
      <c r="B18" s="186"/>
      <c r="C18" s="185"/>
      <c r="D18" s="168"/>
      <c r="E18" s="176"/>
    </row>
    <row r="19" spans="1:7" ht="16.5" customHeight="1" x14ac:dyDescent="0.3">
      <c r="A19" s="198"/>
      <c r="B19" s="184" t="s">
        <v>271</v>
      </c>
      <c r="C19" s="184" t="s">
        <v>274</v>
      </c>
      <c r="D19" s="172" t="s">
        <v>375</v>
      </c>
      <c r="E19" s="173"/>
    </row>
    <row r="20" spans="1:7" x14ac:dyDescent="0.3">
      <c r="A20" s="198"/>
      <c r="B20" s="186"/>
      <c r="C20" s="185"/>
      <c r="D20" s="172"/>
      <c r="E20" s="173"/>
    </row>
    <row r="21" spans="1:7" x14ac:dyDescent="0.3">
      <c r="A21" s="198"/>
      <c r="B21" s="184" t="s">
        <v>272</v>
      </c>
      <c r="C21" s="185"/>
      <c r="D21" s="170" t="s">
        <v>374</v>
      </c>
      <c r="E21" s="175" t="s">
        <v>367</v>
      </c>
    </row>
    <row r="22" spans="1:7" x14ac:dyDescent="0.3">
      <c r="A22" s="198"/>
      <c r="B22" s="186"/>
      <c r="C22" s="185"/>
      <c r="D22" s="170"/>
      <c r="E22" s="176"/>
    </row>
    <row r="23" spans="1:7" x14ac:dyDescent="0.3">
      <c r="A23" s="198"/>
      <c r="B23" s="184" t="s">
        <v>273</v>
      </c>
      <c r="C23" s="185"/>
      <c r="D23" s="170"/>
      <c r="E23" s="176"/>
    </row>
    <row r="24" spans="1:7" x14ac:dyDescent="0.3">
      <c r="A24" s="198"/>
      <c r="B24" s="186"/>
      <c r="C24" s="185"/>
      <c r="D24" s="170"/>
      <c r="E24" s="176"/>
    </row>
    <row r="25" spans="1:7" x14ac:dyDescent="0.3">
      <c r="A25" s="198"/>
      <c r="B25" s="184" t="s">
        <v>264</v>
      </c>
      <c r="C25" s="185"/>
      <c r="D25" s="170"/>
      <c r="E25" s="176"/>
    </row>
    <row r="26" spans="1:7" x14ac:dyDescent="0.3">
      <c r="A26" s="198"/>
      <c r="B26" s="186"/>
      <c r="C26" s="185"/>
      <c r="D26" s="171"/>
      <c r="E26" s="176"/>
    </row>
    <row r="27" spans="1:7" x14ac:dyDescent="0.3">
      <c r="A27" s="198"/>
      <c r="B27" s="184" t="s">
        <v>262</v>
      </c>
      <c r="C27" s="185"/>
      <c r="D27" s="168" t="s">
        <v>373</v>
      </c>
      <c r="E27" s="176"/>
    </row>
    <row r="28" spans="1:7" ht="17.25" thickBot="1" x14ac:dyDescent="0.35">
      <c r="A28" s="199"/>
      <c r="B28" s="189"/>
      <c r="C28" s="189"/>
      <c r="D28" s="169"/>
      <c r="E28" s="177"/>
    </row>
  </sheetData>
  <mergeCells count="39">
    <mergeCell ref="C13:C18"/>
    <mergeCell ref="E13:E18"/>
    <mergeCell ref="D11:E12"/>
    <mergeCell ref="B23:B24"/>
    <mergeCell ref="B25:B26"/>
    <mergeCell ref="B15:B16"/>
    <mergeCell ref="B17:B18"/>
    <mergeCell ref="B19:B20"/>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D1:D2"/>
    <mergeCell ref="E5:E8"/>
    <mergeCell ref="E9:E10"/>
    <mergeCell ref="E3:E4"/>
    <mergeCell ref="D3:D4"/>
    <mergeCell ref="D5:D6"/>
    <mergeCell ref="D7:D10"/>
    <mergeCell ref="E1:E2"/>
    <mergeCell ref="D27:D28"/>
    <mergeCell ref="D21:D26"/>
    <mergeCell ref="D19:E20"/>
    <mergeCell ref="D13:D14"/>
    <mergeCell ref="D15:D16"/>
    <mergeCell ref="D17:D18"/>
    <mergeCell ref="E21:E28"/>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9"/>
  <sheetViews>
    <sheetView workbookViewId="0">
      <selection activeCell="F70" sqref="F70"/>
    </sheetView>
  </sheetViews>
  <sheetFormatPr defaultRowHeight="13.5" x14ac:dyDescent="0.3"/>
  <cols>
    <col min="1" max="1" width="8" style="45" customWidth="1"/>
    <col min="2" max="2" width="8" style="45" bestFit="1" customWidth="1"/>
    <col min="3" max="3" width="12.75" style="45" bestFit="1" customWidth="1"/>
    <col min="4" max="4" width="11.5" style="45" bestFit="1" customWidth="1"/>
    <col min="5" max="5" width="6.375" style="45" bestFit="1" customWidth="1"/>
    <col min="6" max="6" width="14.25" style="45" bestFit="1" customWidth="1"/>
    <col min="7" max="7" width="61.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67"/>
      <c r="C1" s="67"/>
      <c r="D1" s="41" t="s">
        <v>89</v>
      </c>
      <c r="E1" s="41" t="s">
        <v>86</v>
      </c>
      <c r="F1" s="41" t="s">
        <v>84</v>
      </c>
      <c r="G1" s="67"/>
    </row>
    <row r="2" spans="1:7" ht="13.5" customHeight="1" x14ac:dyDescent="0.3">
      <c r="A2" s="165" t="s">
        <v>564</v>
      </c>
      <c r="B2" s="140" t="s">
        <v>544</v>
      </c>
      <c r="C2" s="67" t="s">
        <v>104</v>
      </c>
      <c r="D2" s="67"/>
      <c r="E2" s="135"/>
      <c r="F2" s="135">
        <v>0</v>
      </c>
      <c r="G2" s="67" t="s">
        <v>101</v>
      </c>
    </row>
    <row r="3" spans="1:7" x14ac:dyDescent="0.3">
      <c r="A3" s="165"/>
      <c r="B3" s="140"/>
      <c r="C3" s="67" t="s">
        <v>105</v>
      </c>
      <c r="D3" s="67"/>
      <c r="E3" s="135"/>
      <c r="F3" s="135">
        <v>0</v>
      </c>
      <c r="G3" s="67" t="s">
        <v>101</v>
      </c>
    </row>
    <row r="4" spans="1:7" x14ac:dyDescent="0.3">
      <c r="A4" s="165"/>
      <c r="B4" s="165"/>
      <c r="C4" s="67" t="s">
        <v>87</v>
      </c>
      <c r="D4" s="67"/>
      <c r="E4" s="135"/>
      <c r="F4" s="135">
        <v>300</v>
      </c>
      <c r="G4" s="67" t="s">
        <v>103</v>
      </c>
    </row>
    <row r="5" spans="1:7" x14ac:dyDescent="0.3">
      <c r="A5" s="165"/>
      <c r="B5" s="165"/>
      <c r="C5" s="67" t="s">
        <v>102</v>
      </c>
      <c r="D5" s="67"/>
      <c r="E5" s="135"/>
      <c r="F5" s="135">
        <v>200</v>
      </c>
      <c r="G5" s="67" t="s">
        <v>106</v>
      </c>
    </row>
    <row r="6" spans="1:7" x14ac:dyDescent="0.3">
      <c r="A6" s="165"/>
      <c r="B6" s="200" t="s">
        <v>525</v>
      </c>
      <c r="C6" s="67" t="s">
        <v>527</v>
      </c>
      <c r="D6" s="67">
        <v>450</v>
      </c>
      <c r="E6" s="67">
        <v>12</v>
      </c>
      <c r="F6" s="67">
        <f t="shared" ref="F6:F13" si="0">D6*E6</f>
        <v>5400</v>
      </c>
      <c r="G6" s="67" t="s">
        <v>328</v>
      </c>
    </row>
    <row r="7" spans="1:7" x14ac:dyDescent="0.3">
      <c r="A7" s="165"/>
      <c r="B7" s="201"/>
      <c r="C7" s="67" t="s">
        <v>85</v>
      </c>
      <c r="D7" s="67">
        <f>D6*0.1</f>
        <v>45</v>
      </c>
      <c r="E7" s="67">
        <v>12</v>
      </c>
      <c r="F7" s="67">
        <f t="shared" ref="F7" si="1">D7*E7</f>
        <v>540</v>
      </c>
      <c r="G7" s="67" t="s">
        <v>332</v>
      </c>
    </row>
    <row r="8" spans="1:7" x14ac:dyDescent="0.3">
      <c r="A8" s="165"/>
      <c r="B8" s="201"/>
      <c r="C8" s="67" t="s">
        <v>331</v>
      </c>
      <c r="D8" s="67">
        <v>0</v>
      </c>
      <c r="E8" s="67">
        <v>12</v>
      </c>
      <c r="F8" s="67">
        <f t="shared" si="0"/>
        <v>0</v>
      </c>
      <c r="G8" s="67"/>
    </row>
    <row r="9" spans="1:7" x14ac:dyDescent="0.3">
      <c r="A9" s="165"/>
      <c r="B9" s="202"/>
      <c r="C9" s="67" t="s">
        <v>543</v>
      </c>
      <c r="D9" s="67">
        <v>40</v>
      </c>
      <c r="E9" s="67">
        <v>12</v>
      </c>
      <c r="F9" s="67">
        <f>D9*E9</f>
        <v>480</v>
      </c>
      <c r="G9" s="67"/>
    </row>
    <row r="10" spans="1:7" x14ac:dyDescent="0.3">
      <c r="A10" s="165"/>
      <c r="B10" s="146" t="s">
        <v>107</v>
      </c>
      <c r="C10" s="67" t="s">
        <v>90</v>
      </c>
      <c r="D10" s="67">
        <v>20</v>
      </c>
      <c r="E10" s="67">
        <v>12</v>
      </c>
      <c r="F10" s="67">
        <f t="shared" ref="F10:F11" si="2">D10*E10</f>
        <v>240</v>
      </c>
      <c r="G10" s="67" t="s">
        <v>99</v>
      </c>
    </row>
    <row r="11" spans="1:7" x14ac:dyDescent="0.3">
      <c r="A11" s="165"/>
      <c r="B11" s="201"/>
      <c r="C11" s="67" t="s">
        <v>97</v>
      </c>
      <c r="D11" s="67">
        <v>50</v>
      </c>
      <c r="E11" s="68">
        <v>8</v>
      </c>
      <c r="F11" s="67">
        <f t="shared" si="2"/>
        <v>400</v>
      </c>
      <c r="G11" s="47" t="s">
        <v>251</v>
      </c>
    </row>
    <row r="12" spans="1:7" x14ac:dyDescent="0.3">
      <c r="A12" s="165"/>
      <c r="B12" s="165" t="s">
        <v>526</v>
      </c>
      <c r="C12" s="67" t="s">
        <v>98</v>
      </c>
      <c r="D12" s="67">
        <v>10</v>
      </c>
      <c r="E12" s="67">
        <v>12</v>
      </c>
      <c r="F12" s="67">
        <f t="shared" si="0"/>
        <v>120</v>
      </c>
      <c r="G12" s="67"/>
    </row>
    <row r="13" spans="1:7" ht="40.5" x14ac:dyDescent="0.3">
      <c r="A13" s="165"/>
      <c r="B13" s="165"/>
      <c r="C13" s="67" t="s">
        <v>100</v>
      </c>
      <c r="D13" s="67">
        <v>50</v>
      </c>
      <c r="E13" s="68">
        <v>8</v>
      </c>
      <c r="F13" s="67">
        <f t="shared" si="0"/>
        <v>400</v>
      </c>
      <c r="G13" s="84" t="s">
        <v>395</v>
      </c>
    </row>
    <row r="14" spans="1:7" ht="16.5" customHeight="1" x14ac:dyDescent="0.3">
      <c r="A14" s="165"/>
      <c r="B14" s="203" t="s">
        <v>566</v>
      </c>
      <c r="C14" s="67" t="s">
        <v>561</v>
      </c>
      <c r="D14" s="246"/>
      <c r="E14" s="247"/>
      <c r="F14" s="250">
        <f>SUM(F6:F9)*10000</f>
        <v>64200000</v>
      </c>
      <c r="G14" s="84"/>
    </row>
    <row r="15" spans="1:7" x14ac:dyDescent="0.3">
      <c r="A15" s="165"/>
      <c r="B15" s="248"/>
      <c r="C15" s="67" t="s">
        <v>565</v>
      </c>
      <c r="D15" s="246"/>
      <c r="E15" s="247"/>
      <c r="F15" s="250">
        <f>SUM(F2:F5,F10,F11,F12,F13)*10000</f>
        <v>16600000</v>
      </c>
      <c r="G15" s="84"/>
    </row>
    <row r="16" spans="1:7" x14ac:dyDescent="0.3">
      <c r="A16" s="165"/>
      <c r="B16" s="248"/>
      <c r="C16" s="69" t="s">
        <v>109</v>
      </c>
      <c r="D16" s="70"/>
      <c r="E16" s="71"/>
      <c r="F16" s="74">
        <f>SUM(E2:F5,F6:F13)*10000</f>
        <v>80800000</v>
      </c>
      <c r="G16" s="14" t="s">
        <v>336</v>
      </c>
    </row>
    <row r="17" spans="1:7" x14ac:dyDescent="0.3">
      <c r="A17" s="165"/>
      <c r="B17" s="204"/>
      <c r="C17" s="69" t="s">
        <v>108</v>
      </c>
      <c r="D17" s="72"/>
      <c r="E17" s="73"/>
      <c r="F17" s="74">
        <f>F16/12</f>
        <v>6733333.333333333</v>
      </c>
      <c r="G17" s="14" t="s">
        <v>336</v>
      </c>
    </row>
    <row r="19" spans="1:7" ht="13.5" customHeight="1" x14ac:dyDescent="0.3">
      <c r="A19" s="165" t="s">
        <v>250</v>
      </c>
      <c r="B19" s="140" t="s">
        <v>544</v>
      </c>
      <c r="C19" s="67" t="s">
        <v>104</v>
      </c>
      <c r="D19" s="67"/>
      <c r="E19" s="135"/>
      <c r="F19" s="135">
        <v>0</v>
      </c>
      <c r="G19" s="67" t="s">
        <v>101</v>
      </c>
    </row>
    <row r="20" spans="1:7" x14ac:dyDescent="0.3">
      <c r="A20" s="165"/>
      <c r="B20" s="140"/>
      <c r="C20" s="67" t="s">
        <v>105</v>
      </c>
      <c r="D20" s="67"/>
      <c r="E20" s="135"/>
      <c r="F20" s="135">
        <v>0</v>
      </c>
      <c r="G20" s="67" t="s">
        <v>101</v>
      </c>
    </row>
    <row r="21" spans="1:7" x14ac:dyDescent="0.3">
      <c r="A21" s="165"/>
      <c r="B21" s="165"/>
      <c r="C21" s="67" t="s">
        <v>87</v>
      </c>
      <c r="D21" s="67"/>
      <c r="E21" s="135"/>
      <c r="F21" s="135">
        <v>400</v>
      </c>
      <c r="G21" s="67" t="s">
        <v>103</v>
      </c>
    </row>
    <row r="22" spans="1:7" x14ac:dyDescent="0.3">
      <c r="A22" s="165"/>
      <c r="B22" s="165"/>
      <c r="C22" s="67" t="s">
        <v>102</v>
      </c>
      <c r="D22" s="67"/>
      <c r="E22" s="135"/>
      <c r="F22" s="135">
        <v>400</v>
      </c>
      <c r="G22" s="67" t="s">
        <v>106</v>
      </c>
    </row>
    <row r="23" spans="1:7" x14ac:dyDescent="0.3">
      <c r="A23" s="165"/>
      <c r="B23" s="200" t="s">
        <v>545</v>
      </c>
      <c r="C23" s="67" t="s">
        <v>528</v>
      </c>
      <c r="D23" s="67">
        <v>500</v>
      </c>
      <c r="E23" s="67">
        <v>12</v>
      </c>
      <c r="F23" s="67">
        <f t="shared" ref="F23:F31" si="3">D23*E23</f>
        <v>6000</v>
      </c>
      <c r="G23" s="67" t="s">
        <v>524</v>
      </c>
    </row>
    <row r="24" spans="1:7" x14ac:dyDescent="0.3">
      <c r="A24" s="165"/>
      <c r="B24" s="201"/>
      <c r="C24" s="67" t="s">
        <v>528</v>
      </c>
      <c r="D24" s="67">
        <v>700</v>
      </c>
      <c r="E24" s="67">
        <v>12</v>
      </c>
      <c r="F24" s="67">
        <f t="shared" si="3"/>
        <v>8400</v>
      </c>
      <c r="G24" s="67" t="s">
        <v>536</v>
      </c>
    </row>
    <row r="25" spans="1:7" x14ac:dyDescent="0.3">
      <c r="A25" s="165"/>
      <c r="B25" s="201"/>
      <c r="C25" s="67" t="s">
        <v>85</v>
      </c>
      <c r="D25" s="67">
        <f>(D23+D24)*0.1</f>
        <v>120</v>
      </c>
      <c r="E25" s="67">
        <v>12</v>
      </c>
      <c r="F25" s="67">
        <f t="shared" ref="F25" si="4">D25*E25</f>
        <v>1440</v>
      </c>
      <c r="G25" s="67" t="s">
        <v>88</v>
      </c>
    </row>
    <row r="26" spans="1:7" x14ac:dyDescent="0.3">
      <c r="A26" s="165"/>
      <c r="B26" s="201"/>
      <c r="C26" s="67" t="s">
        <v>252</v>
      </c>
      <c r="D26" s="67">
        <f>(D23+D24)*0.1</f>
        <v>120</v>
      </c>
      <c r="E26" s="67">
        <v>12</v>
      </c>
      <c r="F26" s="67">
        <f t="shared" ref="F26:F27" si="5">D26*E26</f>
        <v>1440</v>
      </c>
      <c r="G26" s="67" t="s">
        <v>88</v>
      </c>
    </row>
    <row r="27" spans="1:7" x14ac:dyDescent="0.3">
      <c r="A27" s="165"/>
      <c r="B27" s="202"/>
      <c r="C27" s="67" t="s">
        <v>529</v>
      </c>
      <c r="D27" s="67">
        <f>(D23+D24)*0.1</f>
        <v>120</v>
      </c>
      <c r="E27" s="67">
        <v>12</v>
      </c>
      <c r="F27" s="67">
        <f t="shared" si="5"/>
        <v>1440</v>
      </c>
      <c r="G27" s="67" t="s">
        <v>88</v>
      </c>
    </row>
    <row r="28" spans="1:7" x14ac:dyDescent="0.3">
      <c r="A28" s="165"/>
      <c r="B28" s="146" t="s">
        <v>107</v>
      </c>
      <c r="C28" s="67" t="s">
        <v>90</v>
      </c>
      <c r="D28" s="67">
        <f>('0.돈계산'!N5) * 0.000002 /12</f>
        <v>29.166666666666668</v>
      </c>
      <c r="E28" s="67">
        <v>12</v>
      </c>
      <c r="F28" s="67">
        <f t="shared" si="3"/>
        <v>350</v>
      </c>
      <c r="G28" s="67" t="s">
        <v>532</v>
      </c>
    </row>
    <row r="29" spans="1:7" x14ac:dyDescent="0.3">
      <c r="A29" s="165"/>
      <c r="B29" s="201"/>
      <c r="C29" s="67" t="s">
        <v>97</v>
      </c>
      <c r="D29" s="67">
        <f>'0.돈계산'!N5 * 0.000003 /12</f>
        <v>43.75</v>
      </c>
      <c r="E29" s="67">
        <v>12</v>
      </c>
      <c r="F29" s="67">
        <f t="shared" si="3"/>
        <v>525</v>
      </c>
      <c r="G29" s="47" t="s">
        <v>531</v>
      </c>
    </row>
    <row r="30" spans="1:7" x14ac:dyDescent="0.3">
      <c r="A30" s="165"/>
      <c r="B30" s="165" t="s">
        <v>526</v>
      </c>
      <c r="C30" s="67" t="s">
        <v>98</v>
      </c>
      <c r="D30" s="67">
        <f>(D23+D24)*0.02</f>
        <v>24</v>
      </c>
      <c r="E30" s="67">
        <v>12</v>
      </c>
      <c r="F30" s="67">
        <f t="shared" si="3"/>
        <v>288</v>
      </c>
      <c r="G30" s="67" t="s">
        <v>534</v>
      </c>
    </row>
    <row r="31" spans="1:7" x14ac:dyDescent="0.3">
      <c r="A31" s="165"/>
      <c r="B31" s="165"/>
      <c r="C31" s="67" t="s">
        <v>100</v>
      </c>
      <c r="D31" s="67">
        <f>'0.돈계산'!N5 * 0.00001 /12</f>
        <v>145.83333333333334</v>
      </c>
      <c r="E31" s="67">
        <v>12</v>
      </c>
      <c r="F31" s="67">
        <f t="shared" si="3"/>
        <v>1750</v>
      </c>
      <c r="G31" s="67" t="s">
        <v>533</v>
      </c>
    </row>
    <row r="32" spans="1:7" x14ac:dyDescent="0.3">
      <c r="A32" s="165"/>
      <c r="B32" s="203" t="s">
        <v>566</v>
      </c>
      <c r="C32" s="67" t="s">
        <v>561</v>
      </c>
      <c r="D32" s="246"/>
      <c r="E32" s="249"/>
      <c r="F32" s="250">
        <f>SUM(F23:F27)*10000</f>
        <v>187200000</v>
      </c>
      <c r="G32" s="67"/>
    </row>
    <row r="33" spans="1:7" x14ac:dyDescent="0.3">
      <c r="A33" s="165"/>
      <c r="B33" s="248"/>
      <c r="C33" s="67" t="s">
        <v>565</v>
      </c>
      <c r="D33" s="246"/>
      <c r="E33" s="249"/>
      <c r="F33" s="250">
        <f>SUM(F19:F22,F28,F29,F30,F31)*10000</f>
        <v>37130000</v>
      </c>
      <c r="G33" s="67"/>
    </row>
    <row r="34" spans="1:7" x14ac:dyDescent="0.3">
      <c r="A34" s="165"/>
      <c r="B34" s="248"/>
      <c r="C34" s="69" t="s">
        <v>109</v>
      </c>
      <c r="D34" s="70"/>
      <c r="E34" s="71"/>
      <c r="F34" s="74">
        <f>SUM(F19:F31)*10000</f>
        <v>224330000</v>
      </c>
      <c r="G34" s="14" t="s">
        <v>336</v>
      </c>
    </row>
    <row r="35" spans="1:7" x14ac:dyDescent="0.3">
      <c r="A35" s="165"/>
      <c r="B35" s="204"/>
      <c r="C35" s="69" t="s">
        <v>108</v>
      </c>
      <c r="D35" s="72"/>
      <c r="E35" s="73"/>
      <c r="F35" s="74">
        <f>F34/12</f>
        <v>18694166.666666668</v>
      </c>
      <c r="G35" s="14" t="s">
        <v>336</v>
      </c>
    </row>
    <row r="37" spans="1:7" ht="13.5" customHeight="1" x14ac:dyDescent="0.3">
      <c r="A37" s="165" t="s">
        <v>259</v>
      </c>
      <c r="B37" s="140" t="s">
        <v>544</v>
      </c>
      <c r="C37" s="67" t="s">
        <v>104</v>
      </c>
      <c r="D37" s="67">
        <v>300</v>
      </c>
      <c r="E37" s="67">
        <v>12</v>
      </c>
      <c r="F37" s="67">
        <f t="shared" ref="F37" si="6">D37*E37</f>
        <v>3600</v>
      </c>
      <c r="G37" s="67"/>
    </row>
    <row r="38" spans="1:7" x14ac:dyDescent="0.3">
      <c r="A38" s="165"/>
      <c r="B38" s="140"/>
      <c r="C38" s="67" t="s">
        <v>105</v>
      </c>
      <c r="D38" s="67">
        <v>100</v>
      </c>
      <c r="E38" s="67">
        <v>12</v>
      </c>
      <c r="F38" s="67">
        <f t="shared" ref="F38" si="7">D38*E38</f>
        <v>1200</v>
      </c>
      <c r="G38" s="67"/>
    </row>
    <row r="39" spans="1:7" x14ac:dyDescent="0.3">
      <c r="A39" s="165"/>
      <c r="B39" s="165"/>
      <c r="C39" s="67" t="s">
        <v>87</v>
      </c>
      <c r="D39" s="67"/>
      <c r="E39" s="135"/>
      <c r="F39" s="135">
        <v>600</v>
      </c>
      <c r="G39" s="67" t="s">
        <v>103</v>
      </c>
    </row>
    <row r="40" spans="1:7" x14ac:dyDescent="0.3">
      <c r="A40" s="165"/>
      <c r="B40" s="165"/>
      <c r="C40" s="67" t="s">
        <v>102</v>
      </c>
      <c r="D40" s="67"/>
      <c r="E40" s="135"/>
      <c r="F40" s="135">
        <v>400</v>
      </c>
      <c r="G40" s="67" t="s">
        <v>106</v>
      </c>
    </row>
    <row r="41" spans="1:7" x14ac:dyDescent="0.3">
      <c r="A41" s="165"/>
      <c r="B41" s="200" t="s">
        <v>545</v>
      </c>
      <c r="C41" s="67" t="s">
        <v>330</v>
      </c>
      <c r="D41" s="67">
        <v>1000</v>
      </c>
      <c r="E41" s="67">
        <v>12</v>
      </c>
      <c r="F41" s="67">
        <f t="shared" ref="F41:F43" si="8">D41*E41</f>
        <v>12000</v>
      </c>
      <c r="G41" s="67" t="s">
        <v>530</v>
      </c>
    </row>
    <row r="42" spans="1:7" x14ac:dyDescent="0.3">
      <c r="A42" s="165"/>
      <c r="B42" s="201"/>
      <c r="C42" s="67" t="s">
        <v>541</v>
      </c>
      <c r="D42" s="67">
        <v>1750</v>
      </c>
      <c r="E42" s="67">
        <v>12</v>
      </c>
      <c r="F42" s="67">
        <f t="shared" si="8"/>
        <v>21000</v>
      </c>
      <c r="G42" s="67" t="s">
        <v>535</v>
      </c>
    </row>
    <row r="43" spans="1:7" x14ac:dyDescent="0.3">
      <c r="A43" s="165"/>
      <c r="B43" s="201"/>
      <c r="C43" s="67" t="s">
        <v>85</v>
      </c>
      <c r="D43" s="67">
        <f>(D41+D42)*0.1</f>
        <v>275</v>
      </c>
      <c r="E43" s="67">
        <v>12</v>
      </c>
      <c r="F43" s="67">
        <f t="shared" si="8"/>
        <v>3300</v>
      </c>
      <c r="G43" s="67" t="s">
        <v>88</v>
      </c>
    </row>
    <row r="44" spans="1:7" x14ac:dyDescent="0.3">
      <c r="A44" s="165"/>
      <c r="B44" s="201"/>
      <c r="C44" s="67" t="s">
        <v>331</v>
      </c>
      <c r="D44" s="67">
        <f>(D41+D42)*0.1</f>
        <v>275</v>
      </c>
      <c r="E44" s="67">
        <v>12</v>
      </c>
      <c r="F44" s="67">
        <f>D44*E44</f>
        <v>3300</v>
      </c>
      <c r="G44" s="67" t="s">
        <v>88</v>
      </c>
    </row>
    <row r="45" spans="1:7" x14ac:dyDescent="0.3">
      <c r="A45" s="165"/>
      <c r="B45" s="202"/>
      <c r="C45" s="67" t="s">
        <v>334</v>
      </c>
      <c r="D45" s="67">
        <f>(D41+D42)*0.1</f>
        <v>275</v>
      </c>
      <c r="E45" s="67">
        <v>12</v>
      </c>
      <c r="F45" s="67">
        <f>D45*E45</f>
        <v>3300</v>
      </c>
      <c r="G45" s="67" t="s">
        <v>88</v>
      </c>
    </row>
    <row r="46" spans="1:7" x14ac:dyDescent="0.3">
      <c r="A46" s="165"/>
      <c r="B46" s="146" t="s">
        <v>107</v>
      </c>
      <c r="C46" s="67" t="s">
        <v>90</v>
      </c>
      <c r="D46" s="67">
        <f>('0.돈계산'!N6) * 0.000002 /12</f>
        <v>116.66666666666667</v>
      </c>
      <c r="E46" s="67">
        <v>12</v>
      </c>
      <c r="F46" s="67">
        <f t="shared" ref="F46:F49" si="9">D46*E46</f>
        <v>1400</v>
      </c>
      <c r="G46" s="67" t="s">
        <v>532</v>
      </c>
    </row>
    <row r="47" spans="1:7" x14ac:dyDescent="0.3">
      <c r="A47" s="165"/>
      <c r="B47" s="201"/>
      <c r="C47" s="67" t="s">
        <v>97</v>
      </c>
      <c r="D47" s="67">
        <f>('0.돈계산'!N6) * 0.000003 /12</f>
        <v>175</v>
      </c>
      <c r="E47" s="67">
        <v>12</v>
      </c>
      <c r="F47" s="67">
        <f t="shared" si="9"/>
        <v>2100</v>
      </c>
      <c r="G47" s="47" t="s">
        <v>531</v>
      </c>
    </row>
    <row r="48" spans="1:7" x14ac:dyDescent="0.3">
      <c r="A48" s="165"/>
      <c r="B48" s="165" t="s">
        <v>526</v>
      </c>
      <c r="C48" s="67" t="s">
        <v>98</v>
      </c>
      <c r="D48" s="67">
        <f>(D41+D42)*0.02</f>
        <v>55</v>
      </c>
      <c r="E48" s="67">
        <v>12</v>
      </c>
      <c r="F48" s="67">
        <f t="shared" si="9"/>
        <v>660</v>
      </c>
      <c r="G48" s="67" t="s">
        <v>534</v>
      </c>
    </row>
    <row r="49" spans="1:7" x14ac:dyDescent="0.3">
      <c r="A49" s="165"/>
      <c r="B49" s="165"/>
      <c r="C49" s="67" t="s">
        <v>100</v>
      </c>
      <c r="D49" s="67">
        <f>'0.돈계산'!N6 * 0.00001 /12</f>
        <v>583.33333333333337</v>
      </c>
      <c r="E49" s="67">
        <v>12</v>
      </c>
      <c r="F49" s="67">
        <f t="shared" si="9"/>
        <v>7000</v>
      </c>
      <c r="G49" s="67" t="s">
        <v>533</v>
      </c>
    </row>
    <row r="50" spans="1:7" x14ac:dyDescent="0.3">
      <c r="A50" s="165"/>
      <c r="C50" s="67" t="s">
        <v>561</v>
      </c>
      <c r="D50" s="246"/>
      <c r="E50" s="249"/>
      <c r="F50" s="250">
        <f>SUM(F41:F45)*10000</f>
        <v>429000000</v>
      </c>
      <c r="G50" s="67"/>
    </row>
    <row r="51" spans="1:7" x14ac:dyDescent="0.3">
      <c r="A51" s="165"/>
      <c r="C51" s="67" t="s">
        <v>565</v>
      </c>
      <c r="D51" s="246"/>
      <c r="E51" s="249"/>
      <c r="F51" s="250">
        <f>SUM(F37:F40,F46,F47,F48,F49)*10000</f>
        <v>169600000</v>
      </c>
      <c r="G51" s="67"/>
    </row>
    <row r="52" spans="1:7" x14ac:dyDescent="0.3">
      <c r="A52" s="165"/>
      <c r="C52" s="69" t="s">
        <v>109</v>
      </c>
      <c r="D52" s="70"/>
      <c r="E52" s="71"/>
      <c r="F52" s="74">
        <f>SUM(F37:F49)*10000</f>
        <v>598600000</v>
      </c>
      <c r="G52" s="14" t="s">
        <v>336</v>
      </c>
    </row>
    <row r="53" spans="1:7" x14ac:dyDescent="0.3">
      <c r="A53" s="165"/>
      <c r="C53" s="69" t="s">
        <v>108</v>
      </c>
      <c r="D53" s="72"/>
      <c r="E53" s="73"/>
      <c r="F53" s="74">
        <f>F52/12</f>
        <v>49883333.333333336</v>
      </c>
      <c r="G53" s="14" t="s">
        <v>336</v>
      </c>
    </row>
    <row r="55" spans="1:7" ht="13.5" customHeight="1" x14ac:dyDescent="0.3">
      <c r="A55" s="200" t="s">
        <v>329</v>
      </c>
      <c r="B55" s="140" t="s">
        <v>544</v>
      </c>
      <c r="C55" s="67" t="s">
        <v>104</v>
      </c>
      <c r="D55" s="67">
        <v>300</v>
      </c>
      <c r="E55" s="67">
        <v>12</v>
      </c>
      <c r="F55" s="67">
        <f t="shared" ref="F55:F56" si="10">D55*E55</f>
        <v>3600</v>
      </c>
      <c r="G55" s="67"/>
    </row>
    <row r="56" spans="1:7" x14ac:dyDescent="0.3">
      <c r="A56" s="201"/>
      <c r="B56" s="140"/>
      <c r="C56" s="67" t="s">
        <v>105</v>
      </c>
      <c r="D56" s="67">
        <v>100</v>
      </c>
      <c r="E56" s="67">
        <v>12</v>
      </c>
      <c r="F56" s="67">
        <f t="shared" si="10"/>
        <v>1200</v>
      </c>
      <c r="G56" s="67"/>
    </row>
    <row r="57" spans="1:7" x14ac:dyDescent="0.3">
      <c r="A57" s="201"/>
      <c r="B57" s="165"/>
      <c r="C57" s="67" t="s">
        <v>87</v>
      </c>
      <c r="D57" s="67"/>
      <c r="E57" s="134"/>
      <c r="F57" s="134">
        <v>600</v>
      </c>
      <c r="G57" s="67" t="s">
        <v>103</v>
      </c>
    </row>
    <row r="58" spans="1:7" ht="13.5" customHeight="1" x14ac:dyDescent="0.3">
      <c r="A58" s="201"/>
      <c r="B58" s="165"/>
      <c r="C58" s="67" t="s">
        <v>102</v>
      </c>
      <c r="D58" s="67"/>
      <c r="E58" s="134"/>
      <c r="F58" s="134">
        <v>400</v>
      </c>
      <c r="G58" s="67" t="s">
        <v>106</v>
      </c>
    </row>
    <row r="59" spans="1:7" x14ac:dyDescent="0.3">
      <c r="A59" s="201"/>
      <c r="B59" s="200" t="s">
        <v>545</v>
      </c>
      <c r="C59" s="67" t="s">
        <v>330</v>
      </c>
      <c r="D59" s="67">
        <v>1000</v>
      </c>
      <c r="E59" s="67">
        <v>12</v>
      </c>
      <c r="F59" s="67">
        <f t="shared" ref="F59" si="11">D59*E59</f>
        <v>12000</v>
      </c>
      <c r="G59" s="67" t="s">
        <v>530</v>
      </c>
    </row>
    <row r="60" spans="1:7" x14ac:dyDescent="0.3">
      <c r="A60" s="201"/>
      <c r="B60" s="201"/>
      <c r="C60" s="67" t="s">
        <v>546</v>
      </c>
      <c r="D60" s="67">
        <v>2700</v>
      </c>
      <c r="E60" s="67">
        <v>12</v>
      </c>
      <c r="F60" s="67">
        <f t="shared" ref="F60:F67" si="12">D60*E60</f>
        <v>32400</v>
      </c>
      <c r="G60" s="67" t="s">
        <v>537</v>
      </c>
    </row>
    <row r="61" spans="1:7" x14ac:dyDescent="0.3">
      <c r="A61" s="201"/>
      <c r="B61" s="201"/>
      <c r="C61" s="67" t="s">
        <v>85</v>
      </c>
      <c r="D61" s="67">
        <f>(D59+D60)*0.1</f>
        <v>370</v>
      </c>
      <c r="E61" s="67">
        <v>12</v>
      </c>
      <c r="F61" s="67">
        <f t="shared" si="12"/>
        <v>4440</v>
      </c>
      <c r="G61" s="67" t="s">
        <v>88</v>
      </c>
    </row>
    <row r="62" spans="1:7" x14ac:dyDescent="0.3">
      <c r="A62" s="201"/>
      <c r="B62" s="201"/>
      <c r="C62" s="67" t="s">
        <v>252</v>
      </c>
      <c r="D62" s="67">
        <f>(D59+D60)*0.1</f>
        <v>370</v>
      </c>
      <c r="E62" s="67">
        <v>12</v>
      </c>
      <c r="F62" s="67">
        <f>D62*E62</f>
        <v>4440</v>
      </c>
      <c r="G62" s="67" t="s">
        <v>88</v>
      </c>
    </row>
    <row r="63" spans="1:7" x14ac:dyDescent="0.3">
      <c r="A63" s="201"/>
      <c r="B63" s="202"/>
      <c r="C63" s="67" t="s">
        <v>334</v>
      </c>
      <c r="D63" s="67">
        <f>(D59+D60)*0.1</f>
        <v>370</v>
      </c>
      <c r="E63" s="67">
        <v>12</v>
      </c>
      <c r="F63" s="67">
        <f>D63*E63</f>
        <v>4440</v>
      </c>
      <c r="G63" s="67" t="s">
        <v>88</v>
      </c>
    </row>
    <row r="64" spans="1:7" ht="13.5" customHeight="1" x14ac:dyDescent="0.3">
      <c r="A64" s="201"/>
      <c r="B64" s="140" t="s">
        <v>107</v>
      </c>
      <c r="C64" s="67" t="s">
        <v>90</v>
      </c>
      <c r="D64" s="133">
        <f>('0.돈계산'!N7) * 0.000002 /12</f>
        <v>266.66666666666669</v>
      </c>
      <c r="E64" s="67">
        <v>12</v>
      </c>
      <c r="F64" s="67">
        <f t="shared" si="12"/>
        <v>3200</v>
      </c>
      <c r="G64" s="67" t="s">
        <v>532</v>
      </c>
    </row>
    <row r="65" spans="1:7" x14ac:dyDescent="0.3">
      <c r="A65" s="201"/>
      <c r="B65" s="140"/>
      <c r="C65" s="67" t="s">
        <v>97</v>
      </c>
      <c r="D65" s="67">
        <f>('0.돈계산'!N7) * 0.000003 /12</f>
        <v>400</v>
      </c>
      <c r="E65" s="67">
        <v>12</v>
      </c>
      <c r="F65" s="67">
        <f t="shared" si="12"/>
        <v>4800</v>
      </c>
      <c r="G65" s="47" t="s">
        <v>531</v>
      </c>
    </row>
    <row r="66" spans="1:7" x14ac:dyDescent="0.3">
      <c r="A66" s="201"/>
      <c r="B66" s="165" t="s">
        <v>526</v>
      </c>
      <c r="C66" s="67" t="s">
        <v>98</v>
      </c>
      <c r="D66" s="67">
        <f>(D59+D60)*0.02</f>
        <v>74</v>
      </c>
      <c r="E66" s="67">
        <v>12</v>
      </c>
      <c r="F66" s="67">
        <f t="shared" si="12"/>
        <v>888</v>
      </c>
      <c r="G66" s="67" t="s">
        <v>534</v>
      </c>
    </row>
    <row r="67" spans="1:7" x14ac:dyDescent="0.3">
      <c r="A67" s="201"/>
      <c r="B67" s="165"/>
      <c r="C67" s="67" t="s">
        <v>100</v>
      </c>
      <c r="D67" s="133">
        <f>'0.돈계산'!N7 * 0.00001 /12</f>
        <v>1333.3333333333335</v>
      </c>
      <c r="E67" s="67">
        <v>12</v>
      </c>
      <c r="F67" s="67">
        <f t="shared" si="12"/>
        <v>16000.000000000002</v>
      </c>
      <c r="G67" s="67" t="s">
        <v>533</v>
      </c>
    </row>
    <row r="68" spans="1:7" x14ac:dyDescent="0.3">
      <c r="A68" s="201"/>
      <c r="B68" s="203" t="s">
        <v>566</v>
      </c>
      <c r="C68" s="67" t="s">
        <v>561</v>
      </c>
      <c r="D68" s="246"/>
      <c r="E68" s="249"/>
      <c r="F68" s="250">
        <f>SUM(F59:F63)*10000</f>
        <v>577200000</v>
      </c>
      <c r="G68" s="67"/>
    </row>
    <row r="69" spans="1:7" x14ac:dyDescent="0.3">
      <c r="A69" s="201"/>
      <c r="B69" s="248"/>
      <c r="C69" s="67" t="s">
        <v>565</v>
      </c>
      <c r="D69" s="246"/>
      <c r="E69" s="249"/>
      <c r="F69" s="250">
        <f>SUM(F55:F58,F64,F65,F66,F67)*10000</f>
        <v>306880000</v>
      </c>
      <c r="G69" s="67"/>
    </row>
    <row r="70" spans="1:7" x14ac:dyDescent="0.3">
      <c r="A70" s="201"/>
      <c r="B70" s="248"/>
      <c r="C70" s="69" t="s">
        <v>109</v>
      </c>
      <c r="D70" s="70"/>
      <c r="E70" s="71"/>
      <c r="F70" s="74">
        <f>SUM(F55:F67)*10000</f>
        <v>884080000</v>
      </c>
      <c r="G70" s="14" t="s">
        <v>336</v>
      </c>
    </row>
    <row r="71" spans="1:7" x14ac:dyDescent="0.3">
      <c r="A71" s="202"/>
      <c r="B71" s="204"/>
      <c r="C71" s="69" t="s">
        <v>108</v>
      </c>
      <c r="D71" s="72"/>
      <c r="E71" s="73"/>
      <c r="F71" s="74">
        <f>F70/12</f>
        <v>73673333.333333328</v>
      </c>
      <c r="G71" s="14" t="s">
        <v>336</v>
      </c>
    </row>
    <row r="73" spans="1:7" x14ac:dyDescent="0.3">
      <c r="A73" s="165" t="s">
        <v>333</v>
      </c>
      <c r="B73" s="140" t="s">
        <v>544</v>
      </c>
      <c r="C73" s="67" t="s">
        <v>104</v>
      </c>
      <c r="D73" s="67">
        <v>300</v>
      </c>
      <c r="E73" s="67">
        <v>12</v>
      </c>
      <c r="F73" s="67">
        <f t="shared" ref="F73:F74" si="13">D73*E73</f>
        <v>3600</v>
      </c>
      <c r="G73" s="67"/>
    </row>
    <row r="74" spans="1:7" x14ac:dyDescent="0.3">
      <c r="A74" s="165"/>
      <c r="B74" s="140"/>
      <c r="C74" s="67" t="s">
        <v>105</v>
      </c>
      <c r="D74" s="67">
        <v>100</v>
      </c>
      <c r="E74" s="67">
        <v>12</v>
      </c>
      <c r="F74" s="67">
        <f t="shared" si="13"/>
        <v>1200</v>
      </c>
      <c r="G74" s="67"/>
    </row>
    <row r="75" spans="1:7" x14ac:dyDescent="0.3">
      <c r="A75" s="165"/>
      <c r="B75" s="165"/>
      <c r="C75" s="67" t="s">
        <v>87</v>
      </c>
      <c r="D75" s="67"/>
      <c r="E75" s="135"/>
      <c r="F75" s="135">
        <v>600</v>
      </c>
      <c r="G75" s="67" t="s">
        <v>103</v>
      </c>
    </row>
    <row r="76" spans="1:7" x14ac:dyDescent="0.3">
      <c r="A76" s="165"/>
      <c r="B76" s="165"/>
      <c r="C76" s="67" t="s">
        <v>102</v>
      </c>
      <c r="D76" s="67"/>
      <c r="E76" s="135"/>
      <c r="F76" s="135">
        <v>400</v>
      </c>
      <c r="G76" s="67" t="s">
        <v>106</v>
      </c>
    </row>
    <row r="77" spans="1:7" x14ac:dyDescent="0.3">
      <c r="A77" s="165"/>
      <c r="B77" s="200" t="s">
        <v>545</v>
      </c>
      <c r="C77" s="67" t="s">
        <v>330</v>
      </c>
      <c r="D77" s="67">
        <v>1000</v>
      </c>
      <c r="E77" s="67">
        <v>12</v>
      </c>
      <c r="F77" s="67">
        <f t="shared" ref="F77" si="14">D77*E77</f>
        <v>12000</v>
      </c>
      <c r="G77" s="67" t="s">
        <v>530</v>
      </c>
    </row>
    <row r="78" spans="1:7" x14ac:dyDescent="0.3">
      <c r="A78" s="165"/>
      <c r="B78" s="201"/>
      <c r="C78" s="67" t="s">
        <v>542</v>
      </c>
      <c r="D78" s="67">
        <v>3850</v>
      </c>
      <c r="E78" s="67">
        <v>12</v>
      </c>
      <c r="F78" s="67">
        <f t="shared" ref="F78:F85" si="15">D78*E78</f>
        <v>46200</v>
      </c>
      <c r="G78" s="67" t="s">
        <v>538</v>
      </c>
    </row>
    <row r="79" spans="1:7" x14ac:dyDescent="0.3">
      <c r="A79" s="165"/>
      <c r="B79" s="201"/>
      <c r="C79" s="67" t="s">
        <v>85</v>
      </c>
      <c r="D79" s="67">
        <f>(D77+D78)*0.1</f>
        <v>485</v>
      </c>
      <c r="E79" s="67">
        <v>12</v>
      </c>
      <c r="F79" s="67">
        <f t="shared" si="15"/>
        <v>5820</v>
      </c>
      <c r="G79" s="67" t="s">
        <v>88</v>
      </c>
    </row>
    <row r="80" spans="1:7" x14ac:dyDescent="0.3">
      <c r="A80" s="165"/>
      <c r="B80" s="201"/>
      <c r="C80" s="67" t="s">
        <v>252</v>
      </c>
      <c r="D80" s="67">
        <f>(D77+D78)*0.1</f>
        <v>485</v>
      </c>
      <c r="E80" s="67">
        <v>12</v>
      </c>
      <c r="F80" s="67">
        <f>D80*E80</f>
        <v>5820</v>
      </c>
      <c r="G80" s="67" t="s">
        <v>88</v>
      </c>
    </row>
    <row r="81" spans="1:7" x14ac:dyDescent="0.3">
      <c r="A81" s="165"/>
      <c r="B81" s="202"/>
      <c r="C81" s="67" t="s">
        <v>334</v>
      </c>
      <c r="D81" s="67">
        <f>(D77+D78)*0.1</f>
        <v>485</v>
      </c>
      <c r="E81" s="67">
        <v>12</v>
      </c>
      <c r="F81" s="67">
        <f>D81*E81</f>
        <v>5820</v>
      </c>
      <c r="G81" s="67" t="s">
        <v>88</v>
      </c>
    </row>
    <row r="82" spans="1:7" x14ac:dyDescent="0.3">
      <c r="A82" s="165"/>
      <c r="B82" s="140" t="s">
        <v>107</v>
      </c>
      <c r="C82" s="67" t="s">
        <v>90</v>
      </c>
      <c r="D82" s="133">
        <f>('0.돈계산'!N8) * 0.000002 /12</f>
        <v>333.33333333333331</v>
      </c>
      <c r="E82" s="67">
        <v>12</v>
      </c>
      <c r="F82" s="67">
        <f t="shared" si="15"/>
        <v>4000</v>
      </c>
      <c r="G82" s="67" t="s">
        <v>532</v>
      </c>
    </row>
    <row r="83" spans="1:7" x14ac:dyDescent="0.3">
      <c r="A83" s="165"/>
      <c r="B83" s="165"/>
      <c r="C83" s="67" t="s">
        <v>97</v>
      </c>
      <c r="D83" s="67">
        <f>('0.돈계산'!N8) * 0.000003 /12</f>
        <v>500</v>
      </c>
      <c r="E83" s="67">
        <v>12</v>
      </c>
      <c r="F83" s="67">
        <f t="shared" si="15"/>
        <v>6000</v>
      </c>
      <c r="G83" s="47" t="s">
        <v>531</v>
      </c>
    </row>
    <row r="84" spans="1:7" x14ac:dyDescent="0.3">
      <c r="A84" s="165"/>
      <c r="B84" s="165" t="s">
        <v>526</v>
      </c>
      <c r="C84" s="67" t="s">
        <v>98</v>
      </c>
      <c r="D84" s="67">
        <f>(D77+D78)*0.02</f>
        <v>97</v>
      </c>
      <c r="E84" s="67">
        <v>12</v>
      </c>
      <c r="F84" s="67">
        <f t="shared" si="15"/>
        <v>1164</v>
      </c>
      <c r="G84" s="67" t="s">
        <v>534</v>
      </c>
    </row>
    <row r="85" spans="1:7" x14ac:dyDescent="0.3">
      <c r="A85" s="165"/>
      <c r="B85" s="165"/>
      <c r="C85" s="67" t="s">
        <v>100</v>
      </c>
      <c r="D85" s="133">
        <f>'0.돈계산'!N8 * 0.00001 /12</f>
        <v>1666.6666666666667</v>
      </c>
      <c r="E85" s="67">
        <v>12</v>
      </c>
      <c r="F85" s="67">
        <f t="shared" si="15"/>
        <v>20000</v>
      </c>
      <c r="G85" s="67" t="s">
        <v>533</v>
      </c>
    </row>
    <row r="86" spans="1:7" x14ac:dyDescent="0.3">
      <c r="A86" s="165"/>
      <c r="B86" s="203" t="s">
        <v>566</v>
      </c>
      <c r="C86" s="67" t="s">
        <v>561</v>
      </c>
      <c r="D86" s="246"/>
      <c r="E86" s="249"/>
      <c r="F86" s="250">
        <f>SUM(F77:F81)*10000</f>
        <v>756600000</v>
      </c>
      <c r="G86" s="67"/>
    </row>
    <row r="87" spans="1:7" x14ac:dyDescent="0.3">
      <c r="A87" s="165"/>
      <c r="B87" s="248"/>
      <c r="C87" s="67" t="s">
        <v>565</v>
      </c>
      <c r="D87" s="246"/>
      <c r="E87" s="249"/>
      <c r="F87" s="250">
        <f>SUM(F73:F76,F82,F83,F84,F85)*10000</f>
        <v>369640000</v>
      </c>
      <c r="G87" s="67"/>
    </row>
    <row r="88" spans="1:7" x14ac:dyDescent="0.3">
      <c r="A88" s="165"/>
      <c r="B88" s="248"/>
      <c r="C88" s="69" t="s">
        <v>109</v>
      </c>
      <c r="D88" s="70"/>
      <c r="E88" s="71"/>
      <c r="F88" s="74">
        <f>SUM(F73:F85)*10000</f>
        <v>1126240000</v>
      </c>
      <c r="G88" s="14" t="s">
        <v>336</v>
      </c>
    </row>
    <row r="89" spans="1:7" x14ac:dyDescent="0.3">
      <c r="A89" s="165"/>
      <c r="B89" s="204"/>
      <c r="C89" s="69" t="s">
        <v>108</v>
      </c>
      <c r="D89" s="72"/>
      <c r="E89" s="73"/>
      <c r="F89" s="74">
        <f>F88/12</f>
        <v>93853333.333333328</v>
      </c>
      <c r="G89" s="14" t="s">
        <v>336</v>
      </c>
    </row>
  </sheetData>
  <mergeCells count="29">
    <mergeCell ref="A37:A53"/>
    <mergeCell ref="B37:B40"/>
    <mergeCell ref="B41:B45"/>
    <mergeCell ref="B46:B47"/>
    <mergeCell ref="B48:B49"/>
    <mergeCell ref="B68:B71"/>
    <mergeCell ref="A19:A35"/>
    <mergeCell ref="B19:B22"/>
    <mergeCell ref="B28:B29"/>
    <mergeCell ref="B30:B31"/>
    <mergeCell ref="B23:B27"/>
    <mergeCell ref="B32:B35"/>
    <mergeCell ref="A2:A17"/>
    <mergeCell ref="B2:B5"/>
    <mergeCell ref="B10:B11"/>
    <mergeCell ref="B12:B13"/>
    <mergeCell ref="B6:B9"/>
    <mergeCell ref="B14:B17"/>
    <mergeCell ref="A55:A71"/>
    <mergeCell ref="B55:B58"/>
    <mergeCell ref="B59:B63"/>
    <mergeCell ref="B64:B65"/>
    <mergeCell ref="B66:B67"/>
    <mergeCell ref="A73:A89"/>
    <mergeCell ref="B73:B76"/>
    <mergeCell ref="B77:B81"/>
    <mergeCell ref="B82:B83"/>
    <mergeCell ref="B84:B85"/>
    <mergeCell ref="B86:B89"/>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05" t="s">
        <v>394</v>
      </c>
      <c r="B1" s="206"/>
      <c r="C1" s="206"/>
      <c r="D1" s="206"/>
      <c r="E1" s="206"/>
      <c r="F1" s="207"/>
    </row>
    <row r="2" spans="1:6" x14ac:dyDescent="0.3">
      <c r="A2" s="105" t="s">
        <v>380</v>
      </c>
      <c r="B2" s="78" t="s">
        <v>381</v>
      </c>
      <c r="C2" s="78" t="s">
        <v>382</v>
      </c>
      <c r="D2" s="78" t="s">
        <v>383</v>
      </c>
      <c r="E2" s="78" t="s">
        <v>384</v>
      </c>
      <c r="F2" s="106" t="s">
        <v>385</v>
      </c>
    </row>
    <row r="3" spans="1:6" x14ac:dyDescent="0.3">
      <c r="A3" s="105" t="s">
        <v>386</v>
      </c>
      <c r="B3" s="88">
        <v>0</v>
      </c>
      <c r="C3" s="89">
        <v>155.49</v>
      </c>
      <c r="D3" s="89">
        <v>0.21299999999999999</v>
      </c>
      <c r="E3" s="90">
        <v>0.24</v>
      </c>
      <c r="F3" s="98" t="s">
        <v>387</v>
      </c>
    </row>
    <row r="4" spans="1:6" x14ac:dyDescent="0.3">
      <c r="A4" s="107" t="s">
        <v>388</v>
      </c>
      <c r="B4" s="91">
        <v>840</v>
      </c>
      <c r="C4" s="92">
        <v>69.349999999999994</v>
      </c>
      <c r="D4" s="92">
        <v>0.19089999999999999</v>
      </c>
      <c r="E4" s="93">
        <v>0.32</v>
      </c>
      <c r="F4" s="99"/>
    </row>
    <row r="5" spans="1:6" x14ac:dyDescent="0.3">
      <c r="A5" s="105" t="s">
        <v>389</v>
      </c>
      <c r="B5" s="88">
        <v>1638</v>
      </c>
      <c r="C5" s="88">
        <v>0</v>
      </c>
      <c r="D5" s="89">
        <v>0.187</v>
      </c>
      <c r="E5" s="90">
        <v>0.33</v>
      </c>
      <c r="F5" s="98"/>
    </row>
    <row r="6" spans="1:6" x14ac:dyDescent="0.3">
      <c r="A6" s="105"/>
      <c r="B6" s="88"/>
      <c r="C6" s="88"/>
      <c r="D6" s="89"/>
      <c r="E6" s="90"/>
      <c r="F6" s="98"/>
    </row>
    <row r="7" spans="1:6" ht="24" customHeight="1" x14ac:dyDescent="0.3">
      <c r="A7" s="208" t="s">
        <v>393</v>
      </c>
      <c r="B7" s="209"/>
      <c r="C7" s="209"/>
      <c r="D7" s="209"/>
      <c r="E7" s="209"/>
      <c r="F7" s="210"/>
    </row>
    <row r="8" spans="1:6" x14ac:dyDescent="0.3">
      <c r="A8" s="105"/>
      <c r="B8" s="2"/>
      <c r="C8" s="2"/>
      <c r="D8" s="2"/>
      <c r="E8" s="2"/>
      <c r="F8" s="98"/>
    </row>
    <row r="9" spans="1:6" x14ac:dyDescent="0.3">
      <c r="A9" s="105" t="s">
        <v>380</v>
      </c>
      <c r="B9" s="2" t="s">
        <v>381</v>
      </c>
      <c r="C9" s="2" t="s">
        <v>382</v>
      </c>
      <c r="D9" s="2" t="s">
        <v>383</v>
      </c>
      <c r="E9" s="2" t="s">
        <v>384</v>
      </c>
      <c r="F9" s="98" t="s">
        <v>385</v>
      </c>
    </row>
    <row r="10" spans="1:6" x14ac:dyDescent="0.3">
      <c r="A10" s="105" t="s">
        <v>388</v>
      </c>
      <c r="B10" s="88">
        <v>1870</v>
      </c>
      <c r="C10" s="89">
        <v>52.56</v>
      </c>
      <c r="D10" s="89">
        <v>0.14319999999999999</v>
      </c>
      <c r="E10" s="90">
        <v>0.49</v>
      </c>
      <c r="F10" s="98" t="s">
        <v>387</v>
      </c>
    </row>
    <row r="11" spans="1:6" ht="17.25" thickBot="1" x14ac:dyDescent="0.35">
      <c r="A11" s="108" t="s">
        <v>389</v>
      </c>
      <c r="B11" s="101">
        <v>3536</v>
      </c>
      <c r="C11" s="101">
        <v>0</v>
      </c>
      <c r="D11" s="102">
        <v>0.1346</v>
      </c>
      <c r="E11" s="103">
        <v>0.52</v>
      </c>
      <c r="F11" s="104"/>
    </row>
    <row r="12" spans="1:6" ht="17.25" thickBot="1" x14ac:dyDescent="0.35">
      <c r="B12" s="85"/>
      <c r="C12" s="85"/>
      <c r="D12" s="86"/>
      <c r="E12" s="87"/>
    </row>
    <row r="13" spans="1:6" x14ac:dyDescent="0.3">
      <c r="A13" s="94" t="s">
        <v>391</v>
      </c>
      <c r="B13" s="95"/>
      <c r="C13" s="95"/>
      <c r="D13" s="95"/>
      <c r="E13" s="95"/>
      <c r="F13" s="96"/>
    </row>
    <row r="14" spans="1:6" x14ac:dyDescent="0.3">
      <c r="A14" s="97" t="s">
        <v>379</v>
      </c>
      <c r="B14" s="2"/>
      <c r="C14" s="2"/>
      <c r="D14" s="2"/>
      <c r="E14" s="2"/>
      <c r="F14" s="98"/>
    </row>
    <row r="15" spans="1:6" x14ac:dyDescent="0.3">
      <c r="A15" s="97" t="s">
        <v>380</v>
      </c>
      <c r="B15" s="2" t="s">
        <v>381</v>
      </c>
      <c r="C15" s="2" t="s">
        <v>382</v>
      </c>
      <c r="D15" s="2" t="s">
        <v>383</v>
      </c>
      <c r="E15" s="2" t="s">
        <v>384</v>
      </c>
      <c r="F15" s="98" t="s">
        <v>385</v>
      </c>
    </row>
    <row r="16" spans="1:6" x14ac:dyDescent="0.3">
      <c r="A16" s="97" t="s">
        <v>386</v>
      </c>
      <c r="B16" s="88">
        <v>0</v>
      </c>
      <c r="C16" s="89">
        <v>310.98</v>
      </c>
      <c r="D16" s="89">
        <v>0.42599999999999999</v>
      </c>
      <c r="E16" s="90">
        <v>0.24</v>
      </c>
      <c r="F16" s="98" t="s">
        <v>392</v>
      </c>
    </row>
    <row r="17" spans="1:6" x14ac:dyDescent="0.3">
      <c r="A17" s="97" t="s">
        <v>388</v>
      </c>
      <c r="B17" s="88">
        <v>1680</v>
      </c>
      <c r="C17" s="89">
        <v>138.69999999999999</v>
      </c>
      <c r="D17" s="89">
        <v>0.38179999999999997</v>
      </c>
      <c r="E17" s="90">
        <v>0.32</v>
      </c>
      <c r="F17" s="98"/>
    </row>
    <row r="18" spans="1:6" x14ac:dyDescent="0.3">
      <c r="A18" s="97" t="s">
        <v>389</v>
      </c>
      <c r="B18" s="88">
        <v>3276</v>
      </c>
      <c r="C18" s="88">
        <v>0</v>
      </c>
      <c r="D18" s="89">
        <v>0.374</v>
      </c>
      <c r="E18" s="90">
        <v>0.33</v>
      </c>
      <c r="F18" s="98"/>
    </row>
    <row r="19" spans="1:6" x14ac:dyDescent="0.3">
      <c r="A19" s="97" t="s">
        <v>390</v>
      </c>
      <c r="B19" s="2"/>
      <c r="C19" s="2"/>
      <c r="D19" s="2"/>
      <c r="E19" s="2"/>
      <c r="F19" s="98"/>
    </row>
    <row r="20" spans="1:6" x14ac:dyDescent="0.3">
      <c r="A20" s="97" t="s">
        <v>380</v>
      </c>
      <c r="B20" s="2" t="s">
        <v>381</v>
      </c>
      <c r="C20" s="2" t="s">
        <v>382</v>
      </c>
      <c r="D20" s="2" t="s">
        <v>383</v>
      </c>
      <c r="E20" s="2" t="s">
        <v>384</v>
      </c>
      <c r="F20" s="98" t="s">
        <v>385</v>
      </c>
    </row>
    <row r="21" spans="1:6" x14ac:dyDescent="0.3">
      <c r="A21" s="97" t="s">
        <v>388</v>
      </c>
      <c r="B21" s="88">
        <v>3740</v>
      </c>
      <c r="C21" s="89">
        <v>105.12</v>
      </c>
      <c r="D21" s="89">
        <v>0.2863</v>
      </c>
      <c r="E21" s="90">
        <v>0.49</v>
      </c>
      <c r="F21" s="98" t="s">
        <v>392</v>
      </c>
    </row>
    <row r="22" spans="1:6" ht="17.25" thickBot="1" x14ac:dyDescent="0.35">
      <c r="A22" s="100" t="s">
        <v>389</v>
      </c>
      <c r="B22" s="101">
        <v>7072</v>
      </c>
      <c r="C22" s="101">
        <v>0</v>
      </c>
      <c r="D22" s="102">
        <v>0.26910000000000001</v>
      </c>
      <c r="E22" s="103">
        <v>0.52</v>
      </c>
      <c r="F22" s="104"/>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11" t="s">
        <v>3</v>
      </c>
      <c r="B1" s="211"/>
      <c r="C1" s="211"/>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11" t="s">
        <v>16</v>
      </c>
      <c r="B11" s="211"/>
      <c r="C11" s="211"/>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11" t="s">
        <v>35</v>
      </c>
      <c r="B23" s="211"/>
      <c r="C23" s="211"/>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11" t="s">
        <v>58</v>
      </c>
      <c r="B36" s="211"/>
      <c r="C36" s="211"/>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65" t="s">
        <v>134</v>
      </c>
      <c r="B1" s="24" t="s">
        <v>137</v>
      </c>
    </row>
    <row r="2" spans="1:2" x14ac:dyDescent="0.3">
      <c r="A2" s="165"/>
      <c r="B2" s="24" t="s">
        <v>135</v>
      </c>
    </row>
    <row r="3" spans="1:2" x14ac:dyDescent="0.3">
      <c r="A3" s="165"/>
      <c r="B3" s="24" t="s">
        <v>136</v>
      </c>
    </row>
    <row r="4" spans="1:2" x14ac:dyDescent="0.3">
      <c r="A4" s="140" t="s">
        <v>128</v>
      </c>
      <c r="B4" s="25" t="s">
        <v>129</v>
      </c>
    </row>
    <row r="5" spans="1:2" x14ac:dyDescent="0.3">
      <c r="A5" s="140"/>
      <c r="B5" s="24" t="s">
        <v>120</v>
      </c>
    </row>
    <row r="6" spans="1:2" x14ac:dyDescent="0.3">
      <c r="A6" s="165"/>
      <c r="B6" s="24" t="s">
        <v>121</v>
      </c>
    </row>
    <row r="7" spans="1:2" x14ac:dyDescent="0.3">
      <c r="A7" s="165"/>
      <c r="B7" s="12" t="s">
        <v>122</v>
      </c>
    </row>
    <row r="8" spans="1:2" x14ac:dyDescent="0.3">
      <c r="A8" s="165"/>
      <c r="B8" s="16" t="s">
        <v>123</v>
      </c>
    </row>
    <row r="9" spans="1:2" ht="27" x14ac:dyDescent="0.3">
      <c r="A9" s="165"/>
      <c r="B9" s="26" t="s">
        <v>127</v>
      </c>
    </row>
    <row r="10" spans="1:2" x14ac:dyDescent="0.3">
      <c r="A10" s="165"/>
      <c r="B10" s="27" t="s">
        <v>130</v>
      </c>
    </row>
    <row r="11" spans="1:2" x14ac:dyDescent="0.3">
      <c r="A11" s="165" t="s">
        <v>156</v>
      </c>
      <c r="B11" s="12" t="s">
        <v>157</v>
      </c>
    </row>
    <row r="12" spans="1:2" x14ac:dyDescent="0.3">
      <c r="A12" s="165"/>
      <c r="B12" s="12" t="s">
        <v>151</v>
      </c>
    </row>
    <row r="13" spans="1:2" x14ac:dyDescent="0.3">
      <c r="A13" s="165"/>
      <c r="B13" s="12" t="s">
        <v>152</v>
      </c>
    </row>
    <row r="14" spans="1:2" x14ac:dyDescent="0.3">
      <c r="A14" s="165"/>
      <c r="B14" s="12" t="s">
        <v>153</v>
      </c>
    </row>
    <row r="15" spans="1:2" x14ac:dyDescent="0.3">
      <c r="A15" s="165"/>
      <c r="B15" s="12" t="s">
        <v>154</v>
      </c>
    </row>
    <row r="16" spans="1:2" x14ac:dyDescent="0.3">
      <c r="A16" s="165"/>
      <c r="B16" s="12" t="s">
        <v>155</v>
      </c>
    </row>
    <row r="17" spans="1:2" x14ac:dyDescent="0.3">
      <c r="A17" s="200" t="s">
        <v>183</v>
      </c>
      <c r="B17" s="12" t="s">
        <v>197</v>
      </c>
    </row>
    <row r="18" spans="1:2" x14ac:dyDescent="0.3">
      <c r="A18" s="202"/>
      <c r="B18" s="12" t="s">
        <v>184</v>
      </c>
    </row>
    <row r="19" spans="1:2" x14ac:dyDescent="0.3">
      <c r="A19" s="165" t="s">
        <v>117</v>
      </c>
      <c r="B19" s="12" t="s">
        <v>159</v>
      </c>
    </row>
    <row r="20" spans="1:2" x14ac:dyDescent="0.3">
      <c r="A20" s="165"/>
      <c r="B20" s="12" t="s">
        <v>164</v>
      </c>
    </row>
    <row r="21" spans="1:2" x14ac:dyDescent="0.3">
      <c r="A21" s="165"/>
      <c r="B21" s="12" t="s">
        <v>158</v>
      </c>
    </row>
    <row r="22" spans="1:2" x14ac:dyDescent="0.3">
      <c r="A22" s="165"/>
      <c r="B22" s="12" t="s">
        <v>160</v>
      </c>
    </row>
    <row r="23" spans="1:2" x14ac:dyDescent="0.3">
      <c r="A23" s="165"/>
      <c r="B23" s="12" t="s">
        <v>161</v>
      </c>
    </row>
    <row r="24" spans="1:2" x14ac:dyDescent="0.3">
      <c r="A24" s="165"/>
      <c r="B24" s="12" t="s">
        <v>162</v>
      </c>
    </row>
    <row r="25" spans="1:2" x14ac:dyDescent="0.3">
      <c r="A25" s="165" t="s">
        <v>118</v>
      </c>
      <c r="B25" s="12" t="s">
        <v>163</v>
      </c>
    </row>
    <row r="26" spans="1:2" x14ac:dyDescent="0.3">
      <c r="A26" s="165"/>
      <c r="B26" s="12" t="s">
        <v>168</v>
      </c>
    </row>
    <row r="27" spans="1:2" x14ac:dyDescent="0.3">
      <c r="A27" s="165"/>
      <c r="B27" s="12" t="s">
        <v>167</v>
      </c>
    </row>
    <row r="28" spans="1:2" x14ac:dyDescent="0.3">
      <c r="A28" s="165"/>
      <c r="B28" s="12" t="s">
        <v>171</v>
      </c>
    </row>
    <row r="29" spans="1:2" x14ac:dyDescent="0.3">
      <c r="A29" s="165"/>
      <c r="B29" s="12" t="s">
        <v>169</v>
      </c>
    </row>
    <row r="30" spans="1:2" x14ac:dyDescent="0.3">
      <c r="A30" s="165"/>
      <c r="B30" s="12" t="s">
        <v>170</v>
      </c>
    </row>
    <row r="31" spans="1:2" x14ac:dyDescent="0.3">
      <c r="A31" s="165"/>
      <c r="B31" s="12" t="s">
        <v>172</v>
      </c>
    </row>
    <row r="32" spans="1:2" s="32" customFormat="1" x14ac:dyDescent="0.3">
      <c r="A32" s="213" t="s">
        <v>138</v>
      </c>
      <c r="B32" s="31" t="s">
        <v>139</v>
      </c>
    </row>
    <row r="33" spans="1:2" s="32" customFormat="1" x14ac:dyDescent="0.3">
      <c r="A33" s="213"/>
      <c r="B33" s="31" t="s">
        <v>190</v>
      </c>
    </row>
    <row r="34" spans="1:2" s="32" customFormat="1" x14ac:dyDescent="0.3">
      <c r="A34" s="213"/>
      <c r="B34" s="33" t="s">
        <v>191</v>
      </c>
    </row>
    <row r="35" spans="1:2" s="32" customFormat="1" x14ac:dyDescent="0.3">
      <c r="A35" s="213"/>
      <c r="B35" s="33" t="s">
        <v>144</v>
      </c>
    </row>
    <row r="36" spans="1:2" s="32" customFormat="1" ht="27" x14ac:dyDescent="0.3">
      <c r="A36" s="213"/>
      <c r="B36" s="34" t="s">
        <v>142</v>
      </c>
    </row>
    <row r="37" spans="1:2" s="32" customFormat="1" x14ac:dyDescent="0.3">
      <c r="A37" s="213"/>
      <c r="B37" s="34" t="s">
        <v>192</v>
      </c>
    </row>
    <row r="38" spans="1:2" s="32" customFormat="1" x14ac:dyDescent="0.3">
      <c r="A38" s="212"/>
      <c r="B38" s="35" t="s">
        <v>140</v>
      </c>
    </row>
    <row r="39" spans="1:2" s="32" customFormat="1" x14ac:dyDescent="0.3">
      <c r="A39" s="212"/>
      <c r="B39" s="34" t="s">
        <v>143</v>
      </c>
    </row>
    <row r="40" spans="1:2" s="32" customFormat="1" x14ac:dyDescent="0.3">
      <c r="A40" s="212"/>
      <c r="B40" s="33" t="s">
        <v>141</v>
      </c>
    </row>
    <row r="41" spans="1:2" x14ac:dyDescent="0.3">
      <c r="A41" s="200" t="s">
        <v>177</v>
      </c>
      <c r="B41" s="33" t="s">
        <v>207</v>
      </c>
    </row>
    <row r="42" spans="1:2" x14ac:dyDescent="0.3">
      <c r="A42" s="202"/>
      <c r="B42" s="12" t="s">
        <v>180</v>
      </c>
    </row>
    <row r="43" spans="1:2" ht="16.5" customHeight="1" x14ac:dyDescent="0.3">
      <c r="A43" s="165" t="s">
        <v>119</v>
      </c>
      <c r="B43" s="12" t="s">
        <v>189</v>
      </c>
    </row>
    <row r="44" spans="1:2" x14ac:dyDescent="0.3">
      <c r="A44" s="165"/>
      <c r="B44" s="12" t="s">
        <v>196</v>
      </c>
    </row>
    <row r="45" spans="1:2" x14ac:dyDescent="0.3">
      <c r="A45" s="200" t="s">
        <v>188</v>
      </c>
      <c r="B45" s="12" t="s">
        <v>199</v>
      </c>
    </row>
    <row r="46" spans="1:2" x14ac:dyDescent="0.3">
      <c r="A46" s="202"/>
      <c r="B46" s="12" t="s">
        <v>198</v>
      </c>
    </row>
    <row r="47" spans="1:2" x14ac:dyDescent="0.3">
      <c r="A47" s="212" t="s">
        <v>145</v>
      </c>
      <c r="B47" s="34" t="s">
        <v>147</v>
      </c>
    </row>
    <row r="48" spans="1:2" x14ac:dyDescent="0.3">
      <c r="A48" s="212"/>
      <c r="B48" s="34" t="s">
        <v>193</v>
      </c>
    </row>
    <row r="49" spans="1:2" x14ac:dyDescent="0.3">
      <c r="A49" s="212"/>
      <c r="B49" s="34" t="s">
        <v>148</v>
      </c>
    </row>
    <row r="50" spans="1:2" x14ac:dyDescent="0.3">
      <c r="A50" s="212" t="s">
        <v>146</v>
      </c>
      <c r="B50" s="34" t="s">
        <v>194</v>
      </c>
    </row>
    <row r="51" spans="1:2" x14ac:dyDescent="0.3">
      <c r="A51" s="212"/>
      <c r="B51" s="34" t="s">
        <v>149</v>
      </c>
    </row>
    <row r="52" spans="1:2" x14ac:dyDescent="0.3">
      <c r="A52" s="212"/>
      <c r="B52" s="35" t="s">
        <v>150</v>
      </c>
    </row>
    <row r="53" spans="1:2" x14ac:dyDescent="0.3">
      <c r="A53" s="200" t="s">
        <v>203</v>
      </c>
      <c r="B53" s="12" t="s">
        <v>205</v>
      </c>
    </row>
    <row r="54" spans="1:2" x14ac:dyDescent="0.3">
      <c r="A54" s="201"/>
      <c r="B54" s="12" t="s">
        <v>204</v>
      </c>
    </row>
    <row r="55" spans="1:2" x14ac:dyDescent="0.3">
      <c r="A55" s="202"/>
      <c r="B55" s="13" t="s">
        <v>206</v>
      </c>
    </row>
    <row r="56" spans="1:2" x14ac:dyDescent="0.3">
      <c r="A56" s="23" t="s">
        <v>181</v>
      </c>
      <c r="B56" s="12" t="s">
        <v>182</v>
      </c>
    </row>
    <row r="57" spans="1:2" ht="16.5" customHeight="1" x14ac:dyDescent="0.3">
      <c r="A57" s="200" t="s">
        <v>186</v>
      </c>
      <c r="B57" s="12" t="s">
        <v>202</v>
      </c>
    </row>
    <row r="58" spans="1:2" x14ac:dyDescent="0.3">
      <c r="A58" s="202"/>
      <c r="B58" s="12" t="s">
        <v>187</v>
      </c>
    </row>
    <row r="59" spans="1:2" x14ac:dyDescent="0.3">
      <c r="A59" s="30" t="s">
        <v>185</v>
      </c>
      <c r="B59" s="29" t="s">
        <v>195</v>
      </c>
    </row>
    <row r="60" spans="1:2" x14ac:dyDescent="0.3">
      <c r="A60" s="30" t="s">
        <v>178</v>
      </c>
      <c r="B60" s="29" t="s">
        <v>179</v>
      </c>
    </row>
    <row r="61" spans="1:2" x14ac:dyDescent="0.3">
      <c r="A61" s="30" t="s">
        <v>173</v>
      </c>
      <c r="B61" s="29" t="s">
        <v>174</v>
      </c>
    </row>
    <row r="62" spans="1:2" x14ac:dyDescent="0.3">
      <c r="A62" s="30" t="s">
        <v>175</v>
      </c>
      <c r="B62" s="29" t="s">
        <v>176</v>
      </c>
    </row>
    <row r="65" spans="1:2" ht="27" x14ac:dyDescent="0.3">
      <c r="A65" s="23" t="s">
        <v>60</v>
      </c>
      <c r="B65" s="16" t="s">
        <v>92</v>
      </c>
    </row>
    <row r="69" spans="1:2" x14ac:dyDescent="0.3">
      <c r="A69" s="20" t="s">
        <v>132</v>
      </c>
      <c r="B69" s="13" t="s">
        <v>131</v>
      </c>
    </row>
    <row r="70" spans="1:2" x14ac:dyDescent="0.3">
      <c r="A70" s="20" t="s">
        <v>133</v>
      </c>
      <c r="B70" s="13" t="s">
        <v>116</v>
      </c>
    </row>
    <row r="71" spans="1:2" x14ac:dyDescent="0.3">
      <c r="A71" s="20" t="s">
        <v>166</v>
      </c>
      <c r="B71" s="13" t="s">
        <v>165</v>
      </c>
    </row>
    <row r="72" spans="1:2" x14ac:dyDescent="0.3">
      <c r="A72" s="20" t="s">
        <v>200</v>
      </c>
      <c r="B72" s="13" t="s">
        <v>201</v>
      </c>
    </row>
  </sheetData>
  <mergeCells count="14">
    <mergeCell ref="A4:A10"/>
    <mergeCell ref="A1:A3"/>
    <mergeCell ref="A32:A40"/>
    <mergeCell ref="A47:A49"/>
    <mergeCell ref="A43:A44"/>
    <mergeCell ref="A17:A18"/>
    <mergeCell ref="A45:A46"/>
    <mergeCell ref="A41:A42"/>
    <mergeCell ref="A57:A58"/>
    <mergeCell ref="A53:A55"/>
    <mergeCell ref="A50:A52"/>
    <mergeCell ref="A11:A16"/>
    <mergeCell ref="A19:A24"/>
    <mergeCell ref="A25:A31"/>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E14" sqref="E14"/>
    </sheetView>
  </sheetViews>
  <sheetFormatPr defaultRowHeight="16.5" x14ac:dyDescent="0.3"/>
  <cols>
    <col min="1" max="1" width="23.375" customWidth="1"/>
    <col min="2" max="4" width="17.625" customWidth="1"/>
  </cols>
  <sheetData>
    <row r="1" spans="1:4" x14ac:dyDescent="0.3">
      <c r="A1" s="214" t="s">
        <v>208</v>
      </c>
      <c r="B1" s="214"/>
      <c r="C1" s="214"/>
      <c r="D1" s="214"/>
    </row>
    <row r="2" spans="1:4" x14ac:dyDescent="0.3">
      <c r="A2" s="11" t="s">
        <v>209</v>
      </c>
      <c r="B2" s="2"/>
      <c r="C2" s="11" t="s">
        <v>212</v>
      </c>
      <c r="D2" s="2"/>
    </row>
    <row r="3" spans="1:4" x14ac:dyDescent="0.3">
      <c r="A3" s="11" t="s">
        <v>210</v>
      </c>
      <c r="B3" s="2"/>
      <c r="C3" s="11" t="s">
        <v>213</v>
      </c>
      <c r="D3" s="2"/>
    </row>
    <row r="4" spans="1:4" x14ac:dyDescent="0.3">
      <c r="A4" s="11" t="s">
        <v>211</v>
      </c>
      <c r="B4" s="2"/>
      <c r="C4" s="11" t="s">
        <v>214</v>
      </c>
      <c r="D4" s="2"/>
    </row>
    <row r="8" spans="1:4" x14ac:dyDescent="0.3">
      <c r="A8" t="s">
        <v>215</v>
      </c>
    </row>
    <row r="9" spans="1:4" x14ac:dyDescent="0.3">
      <c r="A9" t="s">
        <v>244</v>
      </c>
      <c r="B9" t="s">
        <v>245</v>
      </c>
      <c r="C9" t="s">
        <v>246</v>
      </c>
      <c r="D9" t="s">
        <v>247</v>
      </c>
    </row>
    <row r="10" spans="1:4" x14ac:dyDescent="0.3">
      <c r="A10" t="s">
        <v>220</v>
      </c>
      <c r="B10" t="s">
        <v>221</v>
      </c>
      <c r="C10" t="s">
        <v>222</v>
      </c>
      <c r="D10" t="s">
        <v>224</v>
      </c>
    </row>
    <row r="11" spans="1:4" x14ac:dyDescent="0.3">
      <c r="A11" t="s">
        <v>223</v>
      </c>
      <c r="B11" t="s">
        <v>225</v>
      </c>
      <c r="C11" t="s">
        <v>226</v>
      </c>
      <c r="D11" t="s">
        <v>227</v>
      </c>
    </row>
    <row r="12" spans="1:4" x14ac:dyDescent="0.3">
      <c r="A12" t="s">
        <v>236</v>
      </c>
    </row>
    <row r="13" spans="1:4" x14ac:dyDescent="0.3">
      <c r="A13" t="s">
        <v>237</v>
      </c>
      <c r="B13" t="s">
        <v>238</v>
      </c>
      <c r="C13" t="s">
        <v>239</v>
      </c>
    </row>
    <row r="14" spans="1:4" x14ac:dyDescent="0.3">
      <c r="A14" t="s">
        <v>240</v>
      </c>
    </row>
    <row r="15" spans="1:4" x14ac:dyDescent="0.3">
      <c r="A15" t="s">
        <v>228</v>
      </c>
      <c r="B15" t="s">
        <v>229</v>
      </c>
      <c r="C15" t="s">
        <v>230</v>
      </c>
      <c r="D15" t="s">
        <v>231</v>
      </c>
    </row>
    <row r="16" spans="1:4" x14ac:dyDescent="0.3">
      <c r="A16" t="s">
        <v>232</v>
      </c>
      <c r="B16" t="s">
        <v>235</v>
      </c>
      <c r="C16" t="s">
        <v>233</v>
      </c>
      <c r="D16" t="s">
        <v>234</v>
      </c>
    </row>
    <row r="17" spans="1:6" x14ac:dyDescent="0.3">
      <c r="A17" t="s">
        <v>216</v>
      </c>
      <c r="B17" t="s">
        <v>242</v>
      </c>
      <c r="C17" t="s">
        <v>217</v>
      </c>
      <c r="D17" t="s">
        <v>218</v>
      </c>
      <c r="E17" t="s">
        <v>243</v>
      </c>
      <c r="F17" t="s">
        <v>219</v>
      </c>
    </row>
    <row r="18" spans="1:6" x14ac:dyDescent="0.3">
      <c r="A18" t="s">
        <v>241</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53" t="s">
        <v>454</v>
      </c>
      <c r="B1" s="121" t="s">
        <v>453</v>
      </c>
    </row>
    <row r="2" spans="1:2" x14ac:dyDescent="0.3">
      <c r="A2" s="153"/>
      <c r="B2" s="122" t="s">
        <v>452</v>
      </c>
    </row>
    <row r="3" spans="1:2" x14ac:dyDescent="0.3">
      <c r="A3" s="153"/>
      <c r="B3" s="121" t="s">
        <v>457</v>
      </c>
    </row>
    <row r="4" spans="1:2" x14ac:dyDescent="0.3">
      <c r="A4" s="153"/>
      <c r="B4" s="122" t="s">
        <v>458</v>
      </c>
    </row>
    <row r="5" spans="1:2" x14ac:dyDescent="0.3">
      <c r="A5" s="153"/>
      <c r="B5" s="121"/>
    </row>
    <row r="6" spans="1:2" x14ac:dyDescent="0.3">
      <c r="A6" s="153"/>
      <c r="B6" s="122"/>
    </row>
    <row r="7" spans="1:2" x14ac:dyDescent="0.3">
      <c r="A7" s="153" t="s">
        <v>456</v>
      </c>
      <c r="B7" s="121" t="s">
        <v>459</v>
      </c>
    </row>
    <row r="8" spans="1:2" x14ac:dyDescent="0.3">
      <c r="A8" s="153"/>
      <c r="B8" s="122" t="s">
        <v>460</v>
      </c>
    </row>
    <row r="9" spans="1:2" x14ac:dyDescent="0.3">
      <c r="A9" s="153"/>
      <c r="B9" s="121" t="s">
        <v>461</v>
      </c>
    </row>
    <row r="10" spans="1:2" x14ac:dyDescent="0.3">
      <c r="A10" s="153"/>
      <c r="B10" s="122" t="s">
        <v>462</v>
      </c>
    </row>
    <row r="11" spans="1:2" x14ac:dyDescent="0.3">
      <c r="A11" s="153"/>
      <c r="B11" s="121" t="s">
        <v>463</v>
      </c>
    </row>
    <row r="12" spans="1:2" x14ac:dyDescent="0.3">
      <c r="A12" s="153"/>
      <c r="B12" s="122" t="s">
        <v>464</v>
      </c>
    </row>
    <row r="13" spans="1:2" x14ac:dyDescent="0.3">
      <c r="A13" s="153"/>
      <c r="B13" s="121" t="s">
        <v>465</v>
      </c>
    </row>
    <row r="14" spans="1:2" x14ac:dyDescent="0.3">
      <c r="A14" s="153"/>
      <c r="B14" s="122" t="s">
        <v>464</v>
      </c>
    </row>
    <row r="15" spans="1:2" x14ac:dyDescent="0.3">
      <c r="A15" s="153"/>
      <c r="B15" s="121" t="s">
        <v>466</v>
      </c>
    </row>
    <row r="16" spans="1:2" x14ac:dyDescent="0.3">
      <c r="A16" s="153"/>
      <c r="B16" s="122" t="s">
        <v>467</v>
      </c>
    </row>
    <row r="17" spans="1:2" x14ac:dyDescent="0.3">
      <c r="A17" s="153"/>
      <c r="B17" s="121" t="s">
        <v>468</v>
      </c>
    </row>
    <row r="18" spans="1:2" x14ac:dyDescent="0.3">
      <c r="A18" s="153"/>
      <c r="B18" s="122" t="s">
        <v>469</v>
      </c>
    </row>
    <row r="19" spans="1:2" x14ac:dyDescent="0.3">
      <c r="A19" s="153"/>
      <c r="B19" s="121"/>
    </row>
    <row r="20" spans="1:2" x14ac:dyDescent="0.3">
      <c r="A20" s="153"/>
      <c r="B20" s="122"/>
    </row>
    <row r="21" spans="1:2" x14ac:dyDescent="0.3">
      <c r="A21" s="153" t="s">
        <v>455</v>
      </c>
      <c r="B21" s="121" t="s">
        <v>470</v>
      </c>
    </row>
    <row r="22" spans="1:2" x14ac:dyDescent="0.3">
      <c r="A22" s="153"/>
      <c r="B22" s="122" t="s">
        <v>471</v>
      </c>
    </row>
    <row r="23" spans="1:2" x14ac:dyDescent="0.3">
      <c r="A23" s="153"/>
      <c r="B23" s="121"/>
    </row>
    <row r="24" spans="1:2" x14ac:dyDescent="0.3">
      <c r="A24" s="153"/>
      <c r="B24" s="122"/>
    </row>
    <row r="25" spans="1:2" x14ac:dyDescent="0.3">
      <c r="A25" s="153"/>
      <c r="B25" s="121"/>
    </row>
    <row r="26" spans="1:2" x14ac:dyDescent="0.3">
      <c r="A26" s="153"/>
      <c r="B26" s="122"/>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tabSelected="1" topLeftCell="D1" workbookViewId="0">
      <selection activeCell="K5" sqref="K5"/>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54" t="s">
        <v>472</v>
      </c>
      <c r="B1" s="155"/>
      <c r="C1" s="156"/>
      <c r="E1" s="157" t="s">
        <v>475</v>
      </c>
      <c r="F1" s="158"/>
      <c r="G1" s="159"/>
      <c r="I1" s="157" t="s">
        <v>477</v>
      </c>
      <c r="J1" s="158"/>
      <c r="K1" s="159"/>
      <c r="M1" s="157" t="s">
        <v>495</v>
      </c>
      <c r="N1" s="158"/>
      <c r="O1" s="159"/>
    </row>
    <row r="2" spans="1:15" ht="57" customHeight="1" x14ac:dyDescent="0.3">
      <c r="A2" s="125">
        <v>1</v>
      </c>
      <c r="B2" s="126" t="s">
        <v>473</v>
      </c>
      <c r="C2" s="127" t="s">
        <v>474</v>
      </c>
      <c r="D2" s="110"/>
      <c r="E2" s="112">
        <v>1</v>
      </c>
      <c r="F2" s="12" t="s">
        <v>420</v>
      </c>
      <c r="G2" s="118" t="s">
        <v>476</v>
      </c>
      <c r="I2" s="112">
        <v>1</v>
      </c>
      <c r="J2" s="12" t="s">
        <v>478</v>
      </c>
      <c r="K2" s="117" t="s">
        <v>488</v>
      </c>
      <c r="M2" s="112">
        <v>1</v>
      </c>
      <c r="N2" s="128" t="s">
        <v>496</v>
      </c>
      <c r="O2" s="117" t="s">
        <v>510</v>
      </c>
    </row>
    <row r="3" spans="1:15" ht="47.25" customHeight="1" x14ac:dyDescent="0.3">
      <c r="A3" s="112">
        <v>2</v>
      </c>
      <c r="B3" s="19" t="s">
        <v>440</v>
      </c>
      <c r="C3" s="113" t="s">
        <v>316</v>
      </c>
      <c r="D3" s="110"/>
      <c r="E3" s="112">
        <v>2</v>
      </c>
      <c r="F3" s="12" t="s">
        <v>421</v>
      </c>
      <c r="G3" s="117" t="s">
        <v>431</v>
      </c>
      <c r="I3" s="112">
        <v>2</v>
      </c>
      <c r="J3" s="12" t="s">
        <v>479</v>
      </c>
      <c r="K3" s="117" t="s">
        <v>489</v>
      </c>
      <c r="M3" s="112">
        <v>2</v>
      </c>
      <c r="N3" s="128" t="s">
        <v>497</v>
      </c>
      <c r="O3" s="117" t="s">
        <v>511</v>
      </c>
    </row>
    <row r="4" spans="1:15" ht="40.5" x14ac:dyDescent="0.3">
      <c r="A4" s="112">
        <v>3</v>
      </c>
      <c r="B4" s="19" t="s">
        <v>441</v>
      </c>
      <c r="C4" s="113" t="s">
        <v>312</v>
      </c>
      <c r="D4" s="110"/>
      <c r="E4" s="112">
        <v>3</v>
      </c>
      <c r="F4" s="12" t="s">
        <v>422</v>
      </c>
      <c r="G4" s="117" t="s">
        <v>433</v>
      </c>
      <c r="I4" s="112">
        <v>3</v>
      </c>
      <c r="J4" s="12" t="s">
        <v>480</v>
      </c>
      <c r="K4" s="117" t="s">
        <v>490</v>
      </c>
      <c r="M4" s="112">
        <v>3</v>
      </c>
      <c r="N4" s="128" t="s">
        <v>498</v>
      </c>
      <c r="O4" s="117" t="s">
        <v>512</v>
      </c>
    </row>
    <row r="5" spans="1:15" ht="50.25" customHeight="1" x14ac:dyDescent="0.3">
      <c r="A5" s="112">
        <v>4</v>
      </c>
      <c r="B5" s="19" t="s">
        <v>442</v>
      </c>
      <c r="C5" s="113" t="s">
        <v>313</v>
      </c>
      <c r="D5" s="110"/>
      <c r="E5" s="112">
        <v>4</v>
      </c>
      <c r="F5" s="12" t="s">
        <v>423</v>
      </c>
      <c r="G5" s="117" t="s">
        <v>434</v>
      </c>
      <c r="I5" s="112">
        <v>4</v>
      </c>
      <c r="J5" s="12" t="s">
        <v>481</v>
      </c>
      <c r="K5" s="117" t="s">
        <v>540</v>
      </c>
      <c r="M5" s="112">
        <v>4</v>
      </c>
      <c r="N5" s="128" t="s">
        <v>499</v>
      </c>
      <c r="O5" s="117" t="s">
        <v>513</v>
      </c>
    </row>
    <row r="6" spans="1:15" ht="76.5" customHeight="1" x14ac:dyDescent="0.3">
      <c r="A6" s="112">
        <v>5</v>
      </c>
      <c r="B6" s="19" t="s">
        <v>443</v>
      </c>
      <c r="C6" s="113" t="s">
        <v>314</v>
      </c>
      <c r="D6" s="110"/>
      <c r="E6" s="112">
        <v>5</v>
      </c>
      <c r="F6" s="12" t="s">
        <v>424</v>
      </c>
      <c r="G6" s="118" t="s">
        <v>432</v>
      </c>
      <c r="I6" s="112">
        <v>5</v>
      </c>
      <c r="J6" s="12" t="s">
        <v>482</v>
      </c>
      <c r="K6" s="117" t="s">
        <v>491</v>
      </c>
      <c r="M6" s="112">
        <v>5</v>
      </c>
      <c r="N6" s="128" t="s">
        <v>500</v>
      </c>
      <c r="O6" s="117" t="s">
        <v>514</v>
      </c>
    </row>
    <row r="7" spans="1:15" ht="67.5" x14ac:dyDescent="0.3">
      <c r="A7" s="112">
        <v>6</v>
      </c>
      <c r="B7" s="19" t="s">
        <v>444</v>
      </c>
      <c r="C7" s="113" t="s">
        <v>315</v>
      </c>
      <c r="D7" s="110"/>
      <c r="E7" s="112">
        <v>6</v>
      </c>
      <c r="F7" s="12" t="s">
        <v>425</v>
      </c>
      <c r="G7" s="117" t="s">
        <v>435</v>
      </c>
      <c r="I7" s="112">
        <v>6</v>
      </c>
      <c r="J7" s="12" t="s">
        <v>483</v>
      </c>
      <c r="K7" s="117"/>
      <c r="M7" s="112">
        <v>6</v>
      </c>
      <c r="N7" s="12" t="s">
        <v>501</v>
      </c>
      <c r="O7" s="117" t="s">
        <v>515</v>
      </c>
    </row>
    <row r="8" spans="1:15" ht="67.5" x14ac:dyDescent="0.3">
      <c r="A8" s="112">
        <v>7</v>
      </c>
      <c r="B8" s="19" t="s">
        <v>445</v>
      </c>
      <c r="C8" s="113" t="s">
        <v>290</v>
      </c>
      <c r="D8" s="110"/>
      <c r="E8" s="112">
        <v>7</v>
      </c>
      <c r="F8" s="12" t="s">
        <v>426</v>
      </c>
      <c r="G8" s="117" t="s">
        <v>436</v>
      </c>
      <c r="I8" s="112">
        <v>7</v>
      </c>
      <c r="J8" s="12" t="s">
        <v>484</v>
      </c>
      <c r="K8" s="117" t="s">
        <v>492</v>
      </c>
      <c r="M8" s="112">
        <v>7</v>
      </c>
      <c r="N8" s="12" t="s">
        <v>483</v>
      </c>
      <c r="O8" s="117" t="s">
        <v>518</v>
      </c>
    </row>
    <row r="9" spans="1:15" ht="47.25" customHeight="1" x14ac:dyDescent="0.3">
      <c r="A9" s="112">
        <v>8</v>
      </c>
      <c r="B9" s="19" t="s">
        <v>446</v>
      </c>
      <c r="C9" s="113" t="s">
        <v>327</v>
      </c>
      <c r="D9" s="110"/>
      <c r="E9" s="112">
        <v>8</v>
      </c>
      <c r="F9" s="12" t="s">
        <v>427</v>
      </c>
      <c r="G9" s="117" t="s">
        <v>437</v>
      </c>
      <c r="I9" s="112">
        <v>8</v>
      </c>
      <c r="J9" s="12" t="s">
        <v>485</v>
      </c>
      <c r="K9" s="117" t="s">
        <v>493</v>
      </c>
      <c r="M9" s="112">
        <v>8</v>
      </c>
      <c r="N9" s="12" t="s">
        <v>502</v>
      </c>
      <c r="O9" s="117" t="s">
        <v>516</v>
      </c>
    </row>
    <row r="10" spans="1:15" ht="88.5" customHeight="1" x14ac:dyDescent="0.3">
      <c r="A10" s="112">
        <v>9</v>
      </c>
      <c r="B10" s="19" t="s">
        <v>447</v>
      </c>
      <c r="C10" s="113" t="s">
        <v>326</v>
      </c>
      <c r="D10" s="110"/>
      <c r="E10" s="112">
        <v>9</v>
      </c>
      <c r="F10" s="12" t="s">
        <v>428</v>
      </c>
      <c r="G10" s="118" t="s">
        <v>438</v>
      </c>
      <c r="I10" s="112">
        <v>9</v>
      </c>
      <c r="J10" s="12" t="s">
        <v>486</v>
      </c>
      <c r="K10" s="117" t="s">
        <v>494</v>
      </c>
      <c r="M10" s="112">
        <v>9</v>
      </c>
      <c r="N10" s="12" t="s">
        <v>503</v>
      </c>
      <c r="O10" s="117" t="s">
        <v>517</v>
      </c>
    </row>
    <row r="11" spans="1:15" ht="54" x14ac:dyDescent="0.3">
      <c r="A11" s="112">
        <v>10</v>
      </c>
      <c r="B11" s="19" t="s">
        <v>448</v>
      </c>
      <c r="C11" s="113" t="s">
        <v>322</v>
      </c>
      <c r="D11" s="110"/>
      <c r="E11" s="112">
        <v>10</v>
      </c>
      <c r="F11" s="12" t="s">
        <v>429</v>
      </c>
      <c r="G11" s="117" t="s">
        <v>439</v>
      </c>
      <c r="I11" s="112">
        <v>10</v>
      </c>
      <c r="J11" s="12" t="s">
        <v>487</v>
      </c>
      <c r="K11" s="117"/>
      <c r="M11" s="112">
        <v>10</v>
      </c>
      <c r="N11" s="12" t="s">
        <v>504</v>
      </c>
      <c r="O11" s="117" t="s">
        <v>509</v>
      </c>
    </row>
    <row r="12" spans="1:15" ht="27.75" thickBot="1" x14ac:dyDescent="0.35">
      <c r="A12" s="112">
        <v>11</v>
      </c>
      <c r="B12" s="19" t="s">
        <v>449</v>
      </c>
      <c r="C12" s="113" t="s">
        <v>317</v>
      </c>
      <c r="D12" s="110"/>
      <c r="E12" s="114">
        <v>11</v>
      </c>
      <c r="F12" s="119" t="s">
        <v>430</v>
      </c>
      <c r="G12" s="120"/>
      <c r="I12" s="114">
        <v>11</v>
      </c>
      <c r="J12" s="119" t="s">
        <v>430</v>
      </c>
      <c r="K12" s="120"/>
      <c r="M12" s="112">
        <v>10</v>
      </c>
      <c r="N12" s="12" t="s">
        <v>505</v>
      </c>
      <c r="O12" s="117" t="s">
        <v>508</v>
      </c>
    </row>
    <row r="13" spans="1:15" ht="36.75" customHeight="1" thickBot="1" x14ac:dyDescent="0.35">
      <c r="A13" s="112">
        <v>12</v>
      </c>
      <c r="B13" s="19" t="s">
        <v>450</v>
      </c>
      <c r="C13" s="113" t="s">
        <v>248</v>
      </c>
      <c r="D13" s="110"/>
      <c r="E13" s="111"/>
      <c r="F13" s="13"/>
      <c r="G13" s="13"/>
      <c r="I13" s="111"/>
      <c r="J13" s="13"/>
      <c r="K13" s="13"/>
      <c r="M13" s="114">
        <v>11</v>
      </c>
      <c r="N13" s="119" t="s">
        <v>506</v>
      </c>
      <c r="O13" s="129" t="s">
        <v>507</v>
      </c>
    </row>
    <row r="14" spans="1:15" ht="81.75" thickBot="1" x14ac:dyDescent="0.35">
      <c r="A14" s="114">
        <v>13</v>
      </c>
      <c r="B14" s="115" t="s">
        <v>451</v>
      </c>
      <c r="C14" s="116" t="s">
        <v>318</v>
      </c>
      <c r="D14" s="110"/>
      <c r="E14" s="111"/>
      <c r="F14" s="13"/>
      <c r="G14" s="13"/>
      <c r="I14" s="111"/>
      <c r="J14" s="13"/>
      <c r="K14" s="13"/>
      <c r="M14" s="111"/>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5"/>
  <sheetViews>
    <sheetView topLeftCell="A11" workbookViewId="0">
      <selection activeCell="E14" sqref="E14"/>
    </sheetView>
  </sheetViews>
  <sheetFormatPr defaultColWidth="9.125" defaultRowHeight="16.5" x14ac:dyDescent="0.3"/>
  <cols>
    <col min="1" max="1" width="3.5" bestFit="1" customWidth="1"/>
    <col min="2" max="2" width="17.75" style="44" customWidth="1"/>
    <col min="3" max="3" width="90.25" style="40" customWidth="1"/>
  </cols>
  <sheetData>
    <row r="1" spans="1:3" x14ac:dyDescent="0.3">
      <c r="A1" s="2">
        <v>1</v>
      </c>
      <c r="B1" s="38" t="s">
        <v>276</v>
      </c>
      <c r="C1" s="15" t="s">
        <v>277</v>
      </c>
    </row>
    <row r="2" spans="1:3" ht="93" customHeight="1" x14ac:dyDescent="0.3">
      <c r="A2" s="2">
        <v>2</v>
      </c>
      <c r="B2" s="38" t="s">
        <v>278</v>
      </c>
      <c r="C2" s="16" t="s">
        <v>284</v>
      </c>
    </row>
    <row r="3" spans="1:3" ht="207" customHeight="1" x14ac:dyDescent="0.3">
      <c r="A3" s="2">
        <v>3</v>
      </c>
      <c r="B3" s="38" t="s">
        <v>281</v>
      </c>
      <c r="C3" s="39" t="s">
        <v>396</v>
      </c>
    </row>
    <row r="4" spans="1:3" ht="237.75" customHeight="1" x14ac:dyDescent="0.3">
      <c r="A4" s="2">
        <v>4</v>
      </c>
      <c r="B4" s="38" t="s">
        <v>70</v>
      </c>
      <c r="C4" s="16" t="s">
        <v>522</v>
      </c>
    </row>
    <row r="5" spans="1:3" ht="138" customHeight="1" x14ac:dyDescent="0.3">
      <c r="A5" s="2">
        <v>5</v>
      </c>
      <c r="B5" s="38" t="s">
        <v>279</v>
      </c>
      <c r="C5" s="16" t="s">
        <v>397</v>
      </c>
    </row>
    <row r="6" spans="1:3" ht="149.25" customHeight="1" x14ac:dyDescent="0.3">
      <c r="A6" s="2">
        <v>6</v>
      </c>
      <c r="B6" s="42" t="s">
        <v>280</v>
      </c>
      <c r="C6" s="16" t="s">
        <v>285</v>
      </c>
    </row>
    <row r="7" spans="1:3" ht="278.25" customHeight="1" x14ac:dyDescent="0.3">
      <c r="A7" s="2">
        <v>7</v>
      </c>
      <c r="B7" s="43" t="s">
        <v>59</v>
      </c>
      <c r="C7" s="16" t="s">
        <v>523</v>
      </c>
    </row>
    <row r="8" spans="1:3" ht="186.75" customHeight="1" x14ac:dyDescent="0.3">
      <c r="A8" s="2">
        <v>8</v>
      </c>
      <c r="B8" s="43" t="s">
        <v>73</v>
      </c>
      <c r="C8" s="16" t="s">
        <v>398</v>
      </c>
    </row>
    <row r="9" spans="1:3" ht="120" customHeight="1" x14ac:dyDescent="0.3">
      <c r="A9" s="2">
        <v>9</v>
      </c>
      <c r="B9" s="43" t="s">
        <v>74</v>
      </c>
      <c r="C9" s="16" t="s">
        <v>399</v>
      </c>
    </row>
    <row r="10" spans="1:3" ht="94.5" customHeight="1" x14ac:dyDescent="0.3">
      <c r="A10" s="124">
        <v>10</v>
      </c>
      <c r="B10" s="123" t="s">
        <v>282</v>
      </c>
      <c r="C10" s="47" t="s">
        <v>521</v>
      </c>
    </row>
    <row r="11" spans="1:3" ht="54" customHeight="1" x14ac:dyDescent="0.3">
      <c r="A11" s="2">
        <v>11</v>
      </c>
      <c r="B11" s="38" t="s">
        <v>299</v>
      </c>
      <c r="C11" s="16" t="s">
        <v>539</v>
      </c>
    </row>
    <row r="12" spans="1:3" ht="108" customHeight="1" x14ac:dyDescent="0.3">
      <c r="A12" s="124">
        <v>12</v>
      </c>
      <c r="B12" s="123" t="s">
        <v>347</v>
      </c>
      <c r="C12" s="16" t="s">
        <v>519</v>
      </c>
    </row>
    <row r="13" spans="1:3" ht="62.25" customHeight="1" x14ac:dyDescent="0.3">
      <c r="A13" s="124">
        <v>13</v>
      </c>
      <c r="B13" s="123" t="s">
        <v>283</v>
      </c>
      <c r="C13" s="16" t="s">
        <v>520</v>
      </c>
    </row>
    <row r="14" spans="1:3" ht="27" x14ac:dyDescent="0.3">
      <c r="A14" s="2">
        <v>14</v>
      </c>
      <c r="B14" s="42" t="s">
        <v>286</v>
      </c>
      <c r="C14" s="15" t="s">
        <v>287</v>
      </c>
    </row>
    <row r="15" spans="1:3" ht="82.5" x14ac:dyDescent="0.3">
      <c r="B15" s="44" t="s">
        <v>551</v>
      </c>
      <c r="C15" s="40" t="s">
        <v>552</v>
      </c>
    </row>
  </sheetData>
  <phoneticPr fontId="2" type="noConversion"/>
  <pageMargins left="0.23622047244094491" right="0.23622047244094491" top="0.39370078740157483" bottom="0.39370078740157483" header="0.31496062992125984" footer="0.31496062992125984"/>
  <pageSetup paperSize="9" scale="82" fitToHeight="0"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1"/>
  <sheetViews>
    <sheetView workbookViewId="0">
      <selection activeCell="C12" sqref="C12"/>
    </sheetView>
  </sheetViews>
  <sheetFormatPr defaultRowHeight="12" x14ac:dyDescent="0.3"/>
  <cols>
    <col min="1" max="1" width="4.5" style="61" bestFit="1" customWidth="1"/>
    <col min="2" max="2" width="7.5" style="61" bestFit="1" customWidth="1"/>
    <col min="3" max="3" width="10.5" style="61" bestFit="1" customWidth="1"/>
    <col min="4" max="5" width="10.625" style="61" bestFit="1" customWidth="1"/>
    <col min="6" max="6" width="12.875" style="61" bestFit="1" customWidth="1"/>
    <col min="7" max="7" width="10.625" style="61" bestFit="1" customWidth="1"/>
    <col min="8" max="8" width="7.5" style="61" customWidth="1"/>
    <col min="9" max="9" width="12.875" style="61" bestFit="1" customWidth="1"/>
    <col min="10" max="10" width="6" style="61" bestFit="1" customWidth="1"/>
    <col min="11" max="11" width="12.875" style="61" bestFit="1" customWidth="1"/>
    <col min="12" max="12" width="11.5" style="61" customWidth="1"/>
    <col min="13" max="13" width="17.5" style="61" customWidth="1"/>
    <col min="14" max="14" width="12.875" style="61" bestFit="1" customWidth="1"/>
    <col min="15" max="16384" width="9" style="61"/>
  </cols>
  <sheetData>
    <row r="1" spans="1:14" ht="17.25" customHeight="1" x14ac:dyDescent="0.3">
      <c r="A1" s="82"/>
      <c r="B1" s="83"/>
      <c r="C1" s="83"/>
      <c r="D1" s="218" t="s">
        <v>553</v>
      </c>
      <c r="E1" s="219"/>
      <c r="F1" s="220"/>
      <c r="G1" s="218" t="s">
        <v>355</v>
      </c>
      <c r="H1" s="219"/>
      <c r="I1" s="219"/>
      <c r="J1" s="219"/>
      <c r="K1" s="219"/>
      <c r="L1" s="218" t="s">
        <v>356</v>
      </c>
      <c r="M1" s="220"/>
      <c r="N1" s="80"/>
    </row>
    <row r="2" spans="1:14" ht="15.75" customHeight="1" x14ac:dyDescent="0.3">
      <c r="A2" s="160" t="s">
        <v>309</v>
      </c>
      <c r="B2" s="160" t="s">
        <v>310</v>
      </c>
      <c r="C2" s="215" t="s">
        <v>302</v>
      </c>
      <c r="D2" s="221" t="s">
        <v>337</v>
      </c>
      <c r="E2" s="162"/>
      <c r="F2" s="222"/>
      <c r="G2" s="230" t="s">
        <v>548</v>
      </c>
      <c r="H2" s="162"/>
      <c r="I2" s="162"/>
      <c r="J2" s="162" t="s">
        <v>550</v>
      </c>
      <c r="K2" s="162"/>
      <c r="L2" s="236" t="s">
        <v>554</v>
      </c>
      <c r="M2" s="237"/>
      <c r="N2" s="234" t="s">
        <v>325</v>
      </c>
    </row>
    <row r="3" spans="1:14" ht="24" x14ac:dyDescent="0.3">
      <c r="A3" s="161"/>
      <c r="B3" s="161"/>
      <c r="C3" s="216"/>
      <c r="D3" s="223" t="s">
        <v>323</v>
      </c>
      <c r="E3" s="136" t="s">
        <v>341</v>
      </c>
      <c r="F3" s="224" t="s">
        <v>324</v>
      </c>
      <c r="G3" s="223" t="s">
        <v>323</v>
      </c>
      <c r="H3" s="136" t="s">
        <v>341</v>
      </c>
      <c r="I3" s="59" t="s">
        <v>324</v>
      </c>
      <c r="J3" s="136" t="s">
        <v>346</v>
      </c>
      <c r="K3" s="59" t="s">
        <v>324</v>
      </c>
      <c r="L3" s="238" t="s">
        <v>346</v>
      </c>
      <c r="M3" s="224" t="s">
        <v>324</v>
      </c>
      <c r="N3" s="234"/>
    </row>
    <row r="4" spans="1:14" x14ac:dyDescent="0.3">
      <c r="A4" s="54" t="s">
        <v>340</v>
      </c>
      <c r="B4" s="75" t="s">
        <v>354</v>
      </c>
      <c r="C4" s="217">
        <v>100000</v>
      </c>
      <c r="D4" s="225">
        <v>0.01</v>
      </c>
      <c r="E4" s="62">
        <v>10000</v>
      </c>
      <c r="F4" s="226">
        <f>C4*D4*E4</f>
        <v>10000000</v>
      </c>
      <c r="G4" s="231" t="s">
        <v>547</v>
      </c>
      <c r="H4" s="62"/>
      <c r="I4" s="64"/>
      <c r="J4" s="62">
        <v>0</v>
      </c>
      <c r="K4" s="63">
        <f>C4*J4</f>
        <v>0</v>
      </c>
      <c r="L4" s="239">
        <v>0</v>
      </c>
      <c r="M4" s="240">
        <f>C4*L4</f>
        <v>0</v>
      </c>
      <c r="N4" s="235">
        <f>SUM(F4,I4,K4,M4)</f>
        <v>10000000</v>
      </c>
    </row>
    <row r="5" spans="1:14" x14ac:dyDescent="0.3">
      <c r="A5" s="54" t="s">
        <v>250</v>
      </c>
      <c r="B5" s="162" t="s">
        <v>307</v>
      </c>
      <c r="C5" s="217">
        <v>500000</v>
      </c>
      <c r="D5" s="225">
        <v>0.01</v>
      </c>
      <c r="E5" s="62">
        <v>10000</v>
      </c>
      <c r="F5" s="226">
        <f>C5*D5*E5</f>
        <v>50000000</v>
      </c>
      <c r="G5" s="225">
        <v>0.01</v>
      </c>
      <c r="H5" s="62">
        <v>20000</v>
      </c>
      <c r="I5" s="64">
        <f>C5*G5*H5</f>
        <v>100000000</v>
      </c>
      <c r="J5" s="62">
        <v>50</v>
      </c>
      <c r="K5" s="63">
        <f t="shared" ref="K5:K8" si="0">C5*J5</f>
        <v>25000000</v>
      </c>
      <c r="L5" s="239">
        <v>0</v>
      </c>
      <c r="M5" s="240">
        <f>C5*L5</f>
        <v>0</v>
      </c>
      <c r="N5" s="235">
        <f t="shared" ref="N5:N8" si="1">SUM(F5,I5,K5,M5)</f>
        <v>175000000</v>
      </c>
    </row>
    <row r="6" spans="1:14" x14ac:dyDescent="0.3">
      <c r="A6" s="54" t="s">
        <v>259</v>
      </c>
      <c r="B6" s="162"/>
      <c r="C6" s="217">
        <v>2000000</v>
      </c>
      <c r="D6" s="225">
        <v>0.01</v>
      </c>
      <c r="E6" s="62">
        <v>10000</v>
      </c>
      <c r="F6" s="226">
        <f>C6*D6*E6</f>
        <v>200000000</v>
      </c>
      <c r="G6" s="225">
        <v>0.01</v>
      </c>
      <c r="H6" s="62">
        <v>20000</v>
      </c>
      <c r="I6" s="64">
        <f>C6*G6*H6</f>
        <v>400000000</v>
      </c>
      <c r="J6" s="62">
        <v>50</v>
      </c>
      <c r="K6" s="63">
        <f t="shared" si="0"/>
        <v>100000000</v>
      </c>
      <c r="L6" s="239">
        <v>0</v>
      </c>
      <c r="M6" s="240">
        <f>C6*L6</f>
        <v>0</v>
      </c>
      <c r="N6" s="235">
        <f t="shared" si="1"/>
        <v>700000000</v>
      </c>
    </row>
    <row r="7" spans="1:14" x14ac:dyDescent="0.3">
      <c r="A7" s="54" t="s">
        <v>300</v>
      </c>
      <c r="B7" s="163" t="s">
        <v>306</v>
      </c>
      <c r="C7" s="217">
        <v>4000000</v>
      </c>
      <c r="D7" s="225">
        <v>0.01</v>
      </c>
      <c r="E7" s="62">
        <v>10000</v>
      </c>
      <c r="F7" s="226">
        <f>C7*D7*E7</f>
        <v>400000000</v>
      </c>
      <c r="G7" s="225">
        <v>0.01</v>
      </c>
      <c r="H7" s="62">
        <v>20000</v>
      </c>
      <c r="I7" s="64">
        <f>C7*G7*H7</f>
        <v>800000000</v>
      </c>
      <c r="J7" s="62">
        <v>50</v>
      </c>
      <c r="K7" s="63">
        <f t="shared" si="0"/>
        <v>200000000</v>
      </c>
      <c r="L7" s="239">
        <v>50</v>
      </c>
      <c r="M7" s="240">
        <f>C7*L7</f>
        <v>200000000</v>
      </c>
      <c r="N7" s="235">
        <f t="shared" si="1"/>
        <v>1600000000</v>
      </c>
    </row>
    <row r="8" spans="1:14" ht="12.75" thickBot="1" x14ac:dyDescent="0.35">
      <c r="A8" s="54" t="s">
        <v>301</v>
      </c>
      <c r="B8" s="164"/>
      <c r="C8" s="217">
        <v>5000000</v>
      </c>
      <c r="D8" s="227">
        <v>0.01</v>
      </c>
      <c r="E8" s="228">
        <v>10000</v>
      </c>
      <c r="F8" s="229">
        <f>C8*D8*E8</f>
        <v>500000000</v>
      </c>
      <c r="G8" s="227">
        <v>0.01</v>
      </c>
      <c r="H8" s="228">
        <v>20000</v>
      </c>
      <c r="I8" s="232">
        <f>C8*G8*H8</f>
        <v>1000000000</v>
      </c>
      <c r="J8" s="228">
        <v>50</v>
      </c>
      <c r="K8" s="233">
        <f t="shared" si="0"/>
        <v>250000000</v>
      </c>
      <c r="L8" s="241">
        <v>50</v>
      </c>
      <c r="M8" s="242">
        <f>C8*L8</f>
        <v>250000000</v>
      </c>
      <c r="N8" s="235">
        <f t="shared" si="1"/>
        <v>2000000000</v>
      </c>
    </row>
    <row r="9" spans="1:14" x14ac:dyDescent="0.3">
      <c r="M9" s="66"/>
    </row>
    <row r="10" spans="1:14" x14ac:dyDescent="0.3">
      <c r="M10" s="66"/>
    </row>
    <row r="11" spans="1:14" x14ac:dyDescent="0.3">
      <c r="C11" s="245">
        <v>1000000</v>
      </c>
      <c r="M11" s="65"/>
    </row>
    <row r="12" spans="1:14" x14ac:dyDescent="0.3">
      <c r="C12" s="243" t="s">
        <v>249</v>
      </c>
      <c r="D12" s="243" t="s">
        <v>250</v>
      </c>
      <c r="E12" s="243" t="s">
        <v>259</v>
      </c>
      <c r="F12" s="243" t="s">
        <v>300</v>
      </c>
      <c r="G12" s="243" t="s">
        <v>301</v>
      </c>
    </row>
    <row r="13" spans="1:14" x14ac:dyDescent="0.3">
      <c r="A13" s="251" t="s">
        <v>559</v>
      </c>
      <c r="B13" s="251"/>
      <c r="C13" s="254">
        <f>SUM(C14:C17)</f>
        <v>10</v>
      </c>
      <c r="D13" s="254">
        <f>SUM(D14:D17)</f>
        <v>175</v>
      </c>
      <c r="E13" s="254">
        <f>SUM(E14:E17)</f>
        <v>700</v>
      </c>
      <c r="F13" s="254">
        <f>SUM(F14:F17)</f>
        <v>1600</v>
      </c>
      <c r="G13" s="254">
        <f>SUM(G14:G17)</f>
        <v>2000</v>
      </c>
    </row>
    <row r="14" spans="1:14" x14ac:dyDescent="0.3">
      <c r="A14" s="244"/>
      <c r="B14" s="244" t="s">
        <v>555</v>
      </c>
      <c r="C14" s="255">
        <f>F4/$C11</f>
        <v>10</v>
      </c>
      <c r="D14" s="255">
        <f>F5/C11</f>
        <v>50</v>
      </c>
      <c r="E14" s="255">
        <f>F6/C11</f>
        <v>200</v>
      </c>
      <c r="F14" s="255">
        <f>F7/C11</f>
        <v>400</v>
      </c>
      <c r="G14" s="255">
        <f>F8/C11</f>
        <v>500</v>
      </c>
      <c r="M14" s="65"/>
    </row>
    <row r="15" spans="1:14" x14ac:dyDescent="0.3">
      <c r="A15" s="244"/>
      <c r="B15" s="244" t="s">
        <v>556</v>
      </c>
      <c r="C15" s="255">
        <f>I4/C11</f>
        <v>0</v>
      </c>
      <c r="D15" s="255">
        <f>I5/C11</f>
        <v>100</v>
      </c>
      <c r="E15" s="255">
        <f>I6/C11</f>
        <v>400</v>
      </c>
      <c r="F15" s="255">
        <f>I7/C11</f>
        <v>800</v>
      </c>
      <c r="G15" s="255">
        <f>I8/C11</f>
        <v>1000</v>
      </c>
    </row>
    <row r="16" spans="1:14" x14ac:dyDescent="0.3">
      <c r="A16" s="244"/>
      <c r="B16" s="244" t="s">
        <v>557</v>
      </c>
      <c r="C16" s="255">
        <f>K4/C11</f>
        <v>0</v>
      </c>
      <c r="D16" s="255">
        <f>K5/C11</f>
        <v>25</v>
      </c>
      <c r="E16" s="255">
        <f>K6/C11</f>
        <v>100</v>
      </c>
      <c r="F16" s="255">
        <f>K7/C11</f>
        <v>200</v>
      </c>
      <c r="G16" s="255">
        <f>K8/C11</f>
        <v>250</v>
      </c>
    </row>
    <row r="17" spans="1:7" x14ac:dyDescent="0.3">
      <c r="A17" s="244"/>
      <c r="B17" s="244" t="s">
        <v>558</v>
      </c>
      <c r="C17" s="255">
        <f>M4/C11</f>
        <v>0</v>
      </c>
      <c r="D17" s="255">
        <f>M5/C11</f>
        <v>0</v>
      </c>
      <c r="E17" s="255">
        <f>M6/C11</f>
        <v>0</v>
      </c>
      <c r="F17" s="255">
        <f>M7/C11</f>
        <v>200</v>
      </c>
      <c r="G17" s="255">
        <f>M8/C11</f>
        <v>250</v>
      </c>
    </row>
    <row r="18" spans="1:7" x14ac:dyDescent="0.3">
      <c r="A18" s="253" t="s">
        <v>560</v>
      </c>
      <c r="B18" s="253"/>
      <c r="C18" s="256">
        <f>SUM(C19:C20)</f>
        <v>80.800000000000011</v>
      </c>
      <c r="D18" s="256">
        <f>SUM(D19:D20)</f>
        <v>224.32999999999998</v>
      </c>
      <c r="E18" s="256">
        <f>SUM(E19:E20)</f>
        <v>598.6</v>
      </c>
      <c r="F18" s="256">
        <f>SUM(F19:F20)</f>
        <v>884.08</v>
      </c>
      <c r="G18" s="256">
        <f>SUM(G19:G20)</f>
        <v>1126.24</v>
      </c>
    </row>
    <row r="19" spans="1:7" x14ac:dyDescent="0.3">
      <c r="A19" s="244"/>
      <c r="B19" s="244" t="s">
        <v>561</v>
      </c>
      <c r="C19" s="255">
        <f>'12.투자금액'!F14/C11</f>
        <v>64.2</v>
      </c>
      <c r="D19" s="255">
        <f>'12.투자금액'!F32/C11</f>
        <v>187.2</v>
      </c>
      <c r="E19" s="255">
        <f>'12.투자금액'!F50/C11</f>
        <v>429</v>
      </c>
      <c r="F19" s="255">
        <f>'12.투자금액'!F68/C11</f>
        <v>577.20000000000005</v>
      </c>
      <c r="G19" s="255">
        <f>'12.투자금액'!F86/C11</f>
        <v>756.6</v>
      </c>
    </row>
    <row r="20" spans="1:7" x14ac:dyDescent="0.3">
      <c r="A20" s="244"/>
      <c r="B20" s="244" t="s">
        <v>562</v>
      </c>
      <c r="C20" s="255">
        <f>'12.투자금액'!F15/C11</f>
        <v>16.600000000000001</v>
      </c>
      <c r="D20" s="255">
        <f>'12.투자금액'!F33/C11</f>
        <v>37.130000000000003</v>
      </c>
      <c r="E20" s="255">
        <f>'12.투자금액'!F51/C11</f>
        <v>169.6</v>
      </c>
      <c r="F20" s="255">
        <f>'12.투자금액'!F69/C11</f>
        <v>306.88</v>
      </c>
      <c r="G20" s="255">
        <f>'12.투자금액'!F87/C11</f>
        <v>369.64</v>
      </c>
    </row>
    <row r="21" spans="1:7" x14ac:dyDescent="0.3">
      <c r="A21" s="252" t="s">
        <v>563</v>
      </c>
      <c r="B21" s="252"/>
      <c r="C21" s="257">
        <f>C13-C18</f>
        <v>-70.800000000000011</v>
      </c>
      <c r="D21" s="257">
        <f>D13-D18</f>
        <v>-49.329999999999984</v>
      </c>
      <c r="E21" s="257">
        <f>E13-E18</f>
        <v>101.39999999999998</v>
      </c>
      <c r="F21" s="257">
        <f>F13-F18</f>
        <v>715.92</v>
      </c>
      <c r="G21" s="257">
        <f>G13-G18</f>
        <v>873.76</v>
      </c>
    </row>
  </sheetData>
  <mergeCells count="13">
    <mergeCell ref="L1:M1"/>
    <mergeCell ref="G1:K1"/>
    <mergeCell ref="B5:B6"/>
    <mergeCell ref="B7:B8"/>
    <mergeCell ref="L2:M2"/>
    <mergeCell ref="N2:N3"/>
    <mergeCell ref="D2:F2"/>
    <mergeCell ref="J2:K2"/>
    <mergeCell ref="G2:I2"/>
    <mergeCell ref="A2:A3"/>
    <mergeCell ref="B2:B3"/>
    <mergeCell ref="C2:C3"/>
    <mergeCell ref="D1:F1"/>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1" sqref="C1"/>
    </sheetView>
  </sheetViews>
  <sheetFormatPr defaultColWidth="27.875" defaultRowHeight="16.5" x14ac:dyDescent="0.3"/>
  <cols>
    <col min="2" max="2" width="8" bestFit="1" customWidth="1"/>
    <col min="3" max="3" width="96.625" customWidth="1"/>
  </cols>
  <sheetData>
    <row r="1" spans="1:3" ht="270" x14ac:dyDescent="0.3">
      <c r="A1" s="15" t="s">
        <v>291</v>
      </c>
      <c r="B1" s="43" t="s">
        <v>59</v>
      </c>
      <c r="C1" s="47" t="s">
        <v>549</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topLeftCell="B1" workbookViewId="0">
      <selection activeCell="G14" sqref="G14"/>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288</v>
      </c>
    </row>
    <row r="2" spans="1:8" x14ac:dyDescent="0.3">
      <c r="A2" s="45" t="s">
        <v>289</v>
      </c>
    </row>
    <row r="3" spans="1:8" x14ac:dyDescent="0.3">
      <c r="A3" s="45" t="s">
        <v>295</v>
      </c>
      <c r="B3" s="36" t="s">
        <v>309</v>
      </c>
      <c r="C3" s="153" t="s">
        <v>310</v>
      </c>
      <c r="D3" s="153"/>
      <c r="E3" s="36" t="s">
        <v>311</v>
      </c>
      <c r="F3" s="36" t="s">
        <v>302</v>
      </c>
      <c r="G3" s="36" t="s">
        <v>303</v>
      </c>
      <c r="H3" s="36" t="s">
        <v>304</v>
      </c>
    </row>
    <row r="4" spans="1:8" ht="45" customHeight="1" x14ac:dyDescent="0.3">
      <c r="B4" s="48" t="s">
        <v>340</v>
      </c>
      <c r="C4" s="60" t="s">
        <v>305</v>
      </c>
      <c r="D4" s="77" t="s">
        <v>348</v>
      </c>
      <c r="E4" s="47" t="s">
        <v>308</v>
      </c>
      <c r="F4" s="51">
        <f>'0.돈계산'!C4</f>
        <v>100000</v>
      </c>
      <c r="G4" s="48"/>
      <c r="H4" s="48"/>
    </row>
    <row r="5" spans="1:8" ht="45" customHeight="1" x14ac:dyDescent="0.3">
      <c r="B5" s="48" t="s">
        <v>342</v>
      </c>
      <c r="C5" s="165" t="s">
        <v>307</v>
      </c>
      <c r="D5" s="166" t="s">
        <v>350</v>
      </c>
      <c r="E5" s="140" t="s">
        <v>349</v>
      </c>
      <c r="F5" s="51">
        <f>'0.돈계산'!C5</f>
        <v>500000</v>
      </c>
      <c r="G5" s="49">
        <f>F5-F4</f>
        <v>400000</v>
      </c>
      <c r="H5" s="50">
        <f>G5/F4</f>
        <v>4</v>
      </c>
    </row>
    <row r="6" spans="1:8" ht="45" customHeight="1" x14ac:dyDescent="0.3">
      <c r="B6" s="48" t="s">
        <v>343</v>
      </c>
      <c r="C6" s="165"/>
      <c r="D6" s="166"/>
      <c r="E6" s="140"/>
      <c r="F6" s="51">
        <f>'0.돈계산'!C6</f>
        <v>2000000</v>
      </c>
      <c r="G6" s="49">
        <f>F6-F5</f>
        <v>1500000</v>
      </c>
      <c r="H6" s="50">
        <f>G6/F5</f>
        <v>3</v>
      </c>
    </row>
    <row r="7" spans="1:8" ht="45" customHeight="1" x14ac:dyDescent="0.3">
      <c r="B7" s="48" t="s">
        <v>329</v>
      </c>
      <c r="C7" s="165" t="s">
        <v>306</v>
      </c>
      <c r="D7" s="166" t="s">
        <v>351</v>
      </c>
      <c r="E7" s="140"/>
      <c r="F7" s="51">
        <f>'0.돈계산'!C7</f>
        <v>4000000</v>
      </c>
      <c r="G7" s="49">
        <f>F7-F6</f>
        <v>2000000</v>
      </c>
      <c r="H7" s="50">
        <f>G7/F6</f>
        <v>1</v>
      </c>
    </row>
    <row r="8" spans="1:8" ht="45" customHeight="1" x14ac:dyDescent="0.3">
      <c r="B8" s="48" t="s">
        <v>333</v>
      </c>
      <c r="C8" s="165"/>
      <c r="D8" s="166"/>
      <c r="E8" s="140"/>
      <c r="F8" s="51">
        <f>'0.돈계산'!C8</f>
        <v>5000000</v>
      </c>
      <c r="G8" s="49">
        <f>F8-F7</f>
        <v>1000000</v>
      </c>
      <c r="H8" s="50">
        <f>G8/F7</f>
        <v>0.25</v>
      </c>
    </row>
    <row r="9" spans="1:8" ht="30.75" customHeight="1" x14ac:dyDescent="0.3">
      <c r="C9" s="45" t="s">
        <v>352</v>
      </c>
      <c r="D9" s="81" t="s">
        <v>353</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workbookViewId="0">
      <selection activeCell="F5" sqref="F5"/>
    </sheetView>
  </sheetViews>
  <sheetFormatPr defaultColWidth="9.25" defaultRowHeight="12" x14ac:dyDescent="0.3"/>
  <cols>
    <col min="1" max="1" width="53.75" style="52" customWidth="1"/>
    <col min="2" max="3" width="9.25" style="52"/>
    <col min="4" max="4" width="7.5" style="52" bestFit="1" customWidth="1"/>
    <col min="5" max="6" width="11.5" style="55" bestFit="1" customWidth="1"/>
    <col min="7" max="8" width="12.875" style="55" bestFit="1" customWidth="1"/>
    <col min="9" max="9" width="13.875" style="55" bestFit="1" customWidth="1"/>
    <col min="10" max="11" width="7.5" style="55" bestFit="1" customWidth="1"/>
    <col min="12" max="12" width="8.375" style="55" bestFit="1" customWidth="1"/>
    <col min="13" max="13" width="13.875" style="55" bestFit="1" customWidth="1"/>
    <col min="14" max="14" width="9" style="55" bestFit="1" customWidth="1"/>
    <col min="15" max="15" width="6" style="55" bestFit="1" customWidth="1"/>
    <col min="16" max="16" width="14.875" style="55"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292</v>
      </c>
    </row>
    <row r="3" spans="1:16" x14ac:dyDescent="0.3">
      <c r="A3" s="52" t="s">
        <v>293</v>
      </c>
      <c r="D3" s="58"/>
      <c r="E3" s="56">
        <v>2016</v>
      </c>
      <c r="F3" s="56">
        <v>2017</v>
      </c>
      <c r="G3" s="56">
        <v>2018</v>
      </c>
      <c r="H3" s="56">
        <v>2019</v>
      </c>
      <c r="I3" s="56">
        <v>2020</v>
      </c>
      <c r="J3" s="52"/>
      <c r="K3" s="52"/>
      <c r="L3" s="52"/>
      <c r="M3" s="52"/>
      <c r="N3" s="52"/>
      <c r="O3" s="52"/>
      <c r="P3" s="52"/>
    </row>
    <row r="4" spans="1:16" x14ac:dyDescent="0.3">
      <c r="A4" s="52" t="s">
        <v>294</v>
      </c>
      <c r="D4" s="58" t="s">
        <v>345</v>
      </c>
      <c r="E4" s="76">
        <f>'0.돈계산'!N4</f>
        <v>10000000</v>
      </c>
      <c r="F4" s="76">
        <f>'0.돈계산'!N5</f>
        <v>175000000</v>
      </c>
      <c r="G4" s="76">
        <f>'0.돈계산'!N6</f>
        <v>700000000</v>
      </c>
      <c r="H4" s="76">
        <f>'0.돈계산'!N7</f>
        <v>1600000000</v>
      </c>
      <c r="I4" s="76">
        <f>'0.돈계산'!N8</f>
        <v>2000000000</v>
      </c>
    </row>
    <row r="5" spans="1:16" x14ac:dyDescent="0.3">
      <c r="D5" s="58" t="s">
        <v>338</v>
      </c>
      <c r="E5" s="76">
        <f>E4-E8</f>
        <v>-70800000</v>
      </c>
      <c r="F5" s="76">
        <f>F4-F8</f>
        <v>-49330000</v>
      </c>
      <c r="G5" s="76">
        <f>G4-G8</f>
        <v>101400000</v>
      </c>
      <c r="H5" s="76">
        <f>H4-H8</f>
        <v>715920000</v>
      </c>
      <c r="I5" s="76">
        <f>I4-I8</f>
        <v>873760000</v>
      </c>
    </row>
    <row r="6" spans="1:16" x14ac:dyDescent="0.3">
      <c r="D6" s="58" t="s">
        <v>344</v>
      </c>
      <c r="E6" s="76">
        <f>'0.돈계산'!C4</f>
        <v>100000</v>
      </c>
      <c r="F6" s="76">
        <f>'0.돈계산'!C5</f>
        <v>500000</v>
      </c>
      <c r="G6" s="76">
        <f>'0.돈계산'!C6</f>
        <v>2000000</v>
      </c>
      <c r="H6" s="76">
        <f>'0.돈계산'!C7</f>
        <v>4000000</v>
      </c>
      <c r="I6" s="76">
        <f>'0.돈계산'!C8</f>
        <v>5000000</v>
      </c>
    </row>
    <row r="8" spans="1:16" x14ac:dyDescent="0.3">
      <c r="D8" s="58" t="s">
        <v>335</v>
      </c>
      <c r="E8" s="57">
        <f>'12.투자금액'!F16</f>
        <v>80800000</v>
      </c>
      <c r="F8" s="57">
        <f>'12.투자금액'!F34</f>
        <v>224330000</v>
      </c>
      <c r="G8" s="57">
        <f>'12.투자금액'!F52</f>
        <v>598600000</v>
      </c>
      <c r="H8" s="57">
        <f>'12.투자금액'!F70</f>
        <v>884080000</v>
      </c>
      <c r="I8" s="57">
        <f>'12.투자금액'!F88</f>
        <v>1126240000</v>
      </c>
    </row>
    <row r="9" spans="1:16" x14ac:dyDescent="0.3">
      <c r="D9" s="58" t="s">
        <v>339</v>
      </c>
      <c r="E9" s="76">
        <f>E5</f>
        <v>-70800000</v>
      </c>
      <c r="F9" s="76">
        <f>E9+F5</f>
        <v>-120130000</v>
      </c>
      <c r="G9" s="76">
        <f>F9+G5</f>
        <v>-18730000</v>
      </c>
      <c r="H9" s="76">
        <f>G9+H5</f>
        <v>697190000</v>
      </c>
      <c r="I9" s="76">
        <f>H9+I5</f>
        <v>1570950000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67" t="s">
        <v>319</v>
      </c>
      <c r="B1" s="167"/>
    </row>
    <row r="2" spans="1:4" ht="90.75" customHeight="1" x14ac:dyDescent="0.3">
      <c r="A2" s="37" t="s">
        <v>296</v>
      </c>
      <c r="B2" s="46" t="s">
        <v>320</v>
      </c>
      <c r="D2" s="40" t="s">
        <v>357</v>
      </c>
    </row>
    <row r="3" spans="1:4" ht="90.75" customHeight="1" x14ac:dyDescent="0.3">
      <c r="A3" s="37" t="s">
        <v>296</v>
      </c>
      <c r="B3" s="46" t="s">
        <v>321</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2016-02-02T04:19:31Z</cp:lastPrinted>
  <dcterms:created xsi:type="dcterms:W3CDTF">2015-12-04T06:02:45Z</dcterms:created>
  <dcterms:modified xsi:type="dcterms:W3CDTF">2016-02-08T12:19:34Z</dcterms:modified>
</cp:coreProperties>
</file>